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\planeación estratégica\PEI 2016 reformulado\definitivo 2017 octubre\"/>
    </mc:Choice>
  </mc:AlternateContent>
  <bookViews>
    <workbookView xWindow="0" yWindow="0" windowWidth="24000" windowHeight="8835" tabRatio="924" activeTab="9"/>
  </bookViews>
  <sheets>
    <sheet name="ARTICULACIÓN" sheetId="26" r:id="rId1"/>
    <sheet name="Alineación PND 2014-2018" sheetId="28" r:id="rId2"/>
    <sheet name="CONSOLIDADO" sheetId="27" r:id="rId3"/>
    <sheet name="OBJETIVO1" sheetId="13" r:id="rId4"/>
    <sheet name="OBJETIVO 2" sheetId="2" r:id="rId5"/>
    <sheet name="OBJETIVO 3" sheetId="14" r:id="rId6"/>
    <sheet name="OBJETIVO 4" sheetId="15" r:id="rId7"/>
    <sheet name="OBJETIVO 5" sheetId="16" r:id="rId8"/>
    <sheet name="OBJETIVO 6" sheetId="17" r:id="rId9"/>
    <sheet name="OBJETIVO 7" sheetId="23" r:id="rId10"/>
  </sheets>
  <definedNames>
    <definedName name="_xlnm.Print_Area" localSheetId="4">'OBJETIVO 2'!$A$1:$M$62</definedName>
    <definedName name="_xlnm.Print_Area" localSheetId="5">'OBJETIVO 3'!$A$1:$M$68</definedName>
    <definedName name="_xlnm.Print_Area" localSheetId="6">'OBJETIVO 4'!$A$1:$M$48</definedName>
    <definedName name="_xlnm.Print_Area" localSheetId="7">'OBJETIVO 5'!$A$1:$M$67</definedName>
    <definedName name="_xlnm.Print_Area" localSheetId="8">'OBJETIVO 6'!$A$1:$M$89</definedName>
    <definedName name="_xlnm.Print_Area" localSheetId="9">'OBJETIVO 7'!$A$1:$M$142</definedName>
    <definedName name="_xlnm.Print_Area" localSheetId="3">OBJETIVO1!$A$1:$M$69</definedName>
    <definedName name="_xlnm.Print_Titles" localSheetId="4">'OBJETIVO 2'!$1:$7</definedName>
    <definedName name="_xlnm.Print_Titles" localSheetId="5">'OBJETIVO 3'!$1:$7</definedName>
    <definedName name="_xlnm.Print_Titles" localSheetId="6">'OBJETIVO 4'!$1:$7</definedName>
    <definedName name="_xlnm.Print_Titles" localSheetId="7">'OBJETIVO 5'!$1:$7</definedName>
    <definedName name="_xlnm.Print_Titles" localSheetId="8">'OBJETIVO 6'!$1:$7</definedName>
    <definedName name="_xlnm.Print_Titles" localSheetId="9">'OBJETIVO 7'!$1:$7</definedName>
    <definedName name="_xlnm.Print_Titles" localSheetId="3">OBJETIVO1!$1:$7</definedName>
  </definedNames>
  <calcPr calcId="152511"/>
</workbook>
</file>

<file path=xl/calcChain.xml><?xml version="1.0" encoding="utf-8"?>
<calcChain xmlns="http://schemas.openxmlformats.org/spreadsheetml/2006/main">
  <c r="H32" i="28" l="1"/>
  <c r="G32" i="28"/>
  <c r="N23" i="28"/>
  <c r="N24" i="28"/>
  <c r="N25" i="28"/>
  <c r="N26" i="28"/>
  <c r="N27" i="28"/>
  <c r="N28" i="28"/>
  <c r="N29" i="28"/>
  <c r="N30" i="28"/>
  <c r="N31" i="28"/>
  <c r="J32" i="28"/>
  <c r="H31" i="28"/>
  <c r="G31" i="28"/>
  <c r="H30" i="28"/>
  <c r="G30" i="28"/>
  <c r="H29" i="28"/>
  <c r="G29" i="28"/>
  <c r="H27" i="28"/>
  <c r="G27" i="28"/>
  <c r="H26" i="28"/>
  <c r="G26" i="28"/>
  <c r="H25" i="28"/>
  <c r="G25" i="28"/>
  <c r="H24" i="28"/>
  <c r="G24" i="28"/>
  <c r="H23" i="28"/>
  <c r="G23" i="28"/>
  <c r="H18" i="28"/>
  <c r="G18" i="28"/>
  <c r="H19" i="28"/>
  <c r="G19" i="28"/>
  <c r="H17" i="28"/>
  <c r="G17" i="28"/>
  <c r="H16" i="28"/>
  <c r="G16" i="28"/>
  <c r="H15" i="28"/>
  <c r="G15" i="28"/>
  <c r="H14" i="28"/>
  <c r="G14" i="28"/>
  <c r="H13" i="28"/>
  <c r="G13" i="28"/>
  <c r="H11" i="28"/>
  <c r="H10" i="28"/>
  <c r="G10" i="28"/>
  <c r="G11" i="28"/>
  <c r="H9" i="28"/>
  <c r="G9" i="28"/>
  <c r="H5" i="28"/>
  <c r="G5" i="28"/>
  <c r="H4" i="28"/>
  <c r="G4" i="28"/>
  <c r="H3" i="28"/>
  <c r="G3" i="28"/>
  <c r="H14" i="27" l="1"/>
  <c r="H13" i="27"/>
  <c r="E11" i="27"/>
  <c r="H9" i="27"/>
  <c r="G15" i="27"/>
  <c r="G14" i="27"/>
  <c r="G13" i="27"/>
  <c r="H12" i="27"/>
  <c r="G12" i="27"/>
  <c r="G11" i="27"/>
  <c r="G10" i="27"/>
  <c r="G9" i="27"/>
  <c r="D15" i="27"/>
  <c r="O130" i="23"/>
  <c r="O115" i="23"/>
  <c r="O98" i="23"/>
  <c r="O79" i="23"/>
  <c r="O60" i="23"/>
  <c r="O43" i="23"/>
  <c r="O23" i="23"/>
  <c r="D14" i="27"/>
  <c r="U14" i="17"/>
  <c r="O76" i="17"/>
  <c r="O58" i="17"/>
  <c r="O40" i="17"/>
  <c r="O24" i="17"/>
  <c r="O75" i="17"/>
  <c r="O57" i="17"/>
  <c r="O39" i="17"/>
  <c r="O23" i="17"/>
  <c r="D13" i="27"/>
  <c r="P19" i="16"/>
  <c r="P54" i="16"/>
  <c r="P37" i="16"/>
  <c r="P26" i="16"/>
  <c r="O54" i="16"/>
  <c r="O37" i="16"/>
  <c r="O26" i="16"/>
  <c r="D12" i="27"/>
  <c r="O14" i="15"/>
  <c r="O38" i="15"/>
  <c r="O23" i="15"/>
  <c r="D11" i="27"/>
  <c r="AB19" i="14"/>
  <c r="AB54" i="14"/>
  <c r="AB39" i="14"/>
  <c r="AB53" i="14"/>
  <c r="AB38" i="14"/>
  <c r="T50" i="2"/>
  <c r="T51" i="2" s="1"/>
  <c r="T37" i="2"/>
  <c r="T38" i="2" s="1"/>
  <c r="T26" i="2"/>
  <c r="T27" i="2"/>
  <c r="D9" i="27"/>
  <c r="O55" i="13"/>
  <c r="O41" i="13"/>
  <c r="P23" i="13"/>
  <c r="P22" i="13"/>
  <c r="T19" i="2" l="1"/>
  <c r="D10" i="27" s="1"/>
  <c r="P19" i="13"/>
  <c r="V73" i="23"/>
  <c r="U53" i="17"/>
  <c r="H28" i="28"/>
  <c r="G28" i="28"/>
  <c r="O32" i="15"/>
  <c r="O67" i="14"/>
  <c r="P35" i="13" l="1"/>
  <c r="O34" i="13"/>
  <c r="P34" i="13" s="1"/>
  <c r="P33" i="13"/>
  <c r="O33" i="13"/>
  <c r="E32" i="28" l="1"/>
  <c r="H8" i="28"/>
  <c r="G8" i="28"/>
  <c r="AB23" i="14" l="1"/>
  <c r="O23" i="14"/>
  <c r="L46" i="2" l="1"/>
  <c r="L45" i="2"/>
  <c r="O19" i="23" l="1"/>
  <c r="O129" i="23"/>
  <c r="O114" i="23"/>
  <c r="O97" i="23"/>
  <c r="O78" i="23"/>
  <c r="O59" i="23"/>
  <c r="O42" i="23"/>
  <c r="O22" i="23"/>
  <c r="O19" i="15"/>
  <c r="O37" i="15"/>
  <c r="O22" i="15"/>
  <c r="O40" i="13"/>
  <c r="L52" i="23" l="1"/>
  <c r="L84" i="17"/>
  <c r="L85" i="17"/>
  <c r="L65" i="16"/>
  <c r="L31" i="16"/>
  <c r="L32" i="14"/>
  <c r="K26" i="14"/>
  <c r="K26" i="2"/>
  <c r="AB26" i="14" l="1"/>
  <c r="O54" i="13"/>
  <c r="O91" i="23" l="1"/>
  <c r="E5" i="28"/>
  <c r="M43" i="17" l="1"/>
  <c r="K133" i="23" l="1"/>
  <c r="K132" i="23"/>
  <c r="L139" i="23"/>
  <c r="L137" i="23"/>
  <c r="K117" i="23"/>
  <c r="L123" i="23"/>
  <c r="L122" i="23"/>
  <c r="K78" i="17"/>
  <c r="K60" i="17"/>
  <c r="L68" i="17"/>
  <c r="L67" i="17"/>
  <c r="L48" i="17"/>
  <c r="K26" i="17"/>
  <c r="L33" i="17" l="1"/>
  <c r="L83" i="17" l="1"/>
  <c r="L66" i="17"/>
  <c r="L65" i="17"/>
  <c r="K43" i="17"/>
  <c r="L52" i="17"/>
  <c r="L51" i="17"/>
  <c r="L50" i="17"/>
  <c r="L49" i="17"/>
  <c r="L32" i="17"/>
  <c r="L31" i="17"/>
  <c r="L89" i="23"/>
  <c r="L88" i="23"/>
  <c r="L87" i="23"/>
  <c r="K83" i="23"/>
  <c r="K82" i="23"/>
  <c r="K81" i="23"/>
  <c r="L70" i="23"/>
  <c r="K63" i="23"/>
  <c r="M63" i="23" s="1"/>
  <c r="L71" i="23"/>
  <c r="L69" i="23"/>
  <c r="L68" i="23"/>
  <c r="K45" i="23"/>
  <c r="L53" i="23"/>
  <c r="L51" i="23"/>
  <c r="L50" i="23"/>
  <c r="K26" i="23"/>
  <c r="L33" i="23"/>
  <c r="L32" i="23"/>
  <c r="L31" i="23"/>
  <c r="L92" i="23" l="1"/>
  <c r="L74" i="23"/>
  <c r="K84" i="23"/>
  <c r="K58" i="16"/>
  <c r="K57" i="16"/>
  <c r="L64" i="16"/>
  <c r="L63" i="16"/>
  <c r="L48" i="16"/>
  <c r="K26" i="16"/>
  <c r="K41" i="16"/>
  <c r="L47" i="16"/>
  <c r="L46" i="16"/>
  <c r="L32" i="16" l="1"/>
  <c r="L30" i="16"/>
  <c r="K40" i="15"/>
  <c r="L44" i="15"/>
  <c r="K26" i="15"/>
  <c r="L31" i="15"/>
  <c r="L30" i="15"/>
  <c r="K27" i="14"/>
  <c r="K28" i="14" s="1"/>
  <c r="K56" i="14"/>
  <c r="L65" i="14"/>
  <c r="L64" i="14"/>
  <c r="L63" i="14"/>
  <c r="L62" i="14"/>
  <c r="L61" i="14"/>
  <c r="K41" i="14"/>
  <c r="L47" i="14"/>
  <c r="L46" i="14"/>
  <c r="L31" i="14"/>
  <c r="K54" i="2" l="1"/>
  <c r="L59" i="2"/>
  <c r="K40" i="2"/>
  <c r="L44" i="2" l="1"/>
  <c r="L31" i="2" l="1"/>
  <c r="L30" i="2"/>
  <c r="K57" i="13" l="1"/>
  <c r="K27" i="13"/>
  <c r="K26" i="13"/>
  <c r="L34" i="13"/>
  <c r="L33" i="13"/>
  <c r="K28" i="13" l="1"/>
  <c r="L32" i="13"/>
  <c r="L31" i="13"/>
  <c r="F32" i="28" l="1"/>
  <c r="L65" i="13" l="1"/>
  <c r="L64" i="13"/>
  <c r="L63" i="13"/>
  <c r="L49" i="13"/>
  <c r="L48" i="13"/>
  <c r="K44" i="13"/>
  <c r="K43" i="13"/>
  <c r="L35" i="13"/>
  <c r="K45" i="13" l="1"/>
  <c r="G16" i="27"/>
  <c r="D16" i="27"/>
  <c r="L50" i="13"/>
  <c r="L109" i="23" l="1"/>
  <c r="K102" i="23"/>
  <c r="I57" i="14" l="1"/>
  <c r="L67" i="14" l="1"/>
  <c r="J67" i="14"/>
  <c r="L33" i="14"/>
  <c r="L62" i="13" l="1"/>
  <c r="L66" i="13" s="1"/>
  <c r="M19" i="13" s="1"/>
  <c r="F9" i="27" s="1"/>
  <c r="K134" i="23" l="1"/>
  <c r="K119" i="23"/>
  <c r="K65" i="23"/>
  <c r="L125" i="23" l="1"/>
  <c r="L141" i="23"/>
  <c r="K80" i="17"/>
  <c r="K62" i="17"/>
  <c r="L54" i="23"/>
  <c r="K47" i="23"/>
  <c r="K28" i="23"/>
  <c r="Q16" i="23"/>
  <c r="P16" i="23"/>
  <c r="R15" i="23"/>
  <c r="R14" i="23"/>
  <c r="M14" i="23" l="1"/>
  <c r="C15" i="27" s="1"/>
  <c r="E15" i="27" s="1"/>
  <c r="R16" i="23"/>
  <c r="L55" i="23"/>
  <c r="L37" i="23"/>
  <c r="M19" i="23" s="1"/>
  <c r="F15" i="27" s="1"/>
  <c r="H15" i="27" s="1"/>
  <c r="L70" i="17"/>
  <c r="L87" i="17"/>
  <c r="Q16" i="17" l="1"/>
  <c r="R15" i="17"/>
  <c r="R14" i="17"/>
  <c r="Q24" i="15"/>
  <c r="R23" i="15"/>
  <c r="R22" i="15"/>
  <c r="R21" i="15"/>
  <c r="R20" i="15"/>
  <c r="R19" i="15"/>
  <c r="S25" i="14"/>
  <c r="S24" i="14"/>
  <c r="S23" i="14"/>
  <c r="S22" i="14"/>
  <c r="Q26" i="14"/>
  <c r="R22" i="2"/>
  <c r="R21" i="2"/>
  <c r="Q23" i="2"/>
  <c r="P16" i="17" l="1"/>
  <c r="R16" i="17" s="1"/>
  <c r="P24" i="15"/>
  <c r="R24" i="15" s="1"/>
  <c r="P26" i="14"/>
  <c r="P23" i="2"/>
  <c r="K41" i="2"/>
  <c r="K27" i="2"/>
  <c r="L46" i="15" l="1"/>
  <c r="K28" i="17"/>
  <c r="K43" i="16"/>
  <c r="K41" i="15"/>
  <c r="M14" i="15" s="1"/>
  <c r="K27" i="15"/>
  <c r="K45" i="17"/>
  <c r="K59" i="16"/>
  <c r="C12" i="27" l="1"/>
  <c r="E12" i="27" s="1"/>
  <c r="M14" i="17"/>
  <c r="C14" i="27" s="1"/>
  <c r="K27" i="16"/>
  <c r="M14" i="16" s="1"/>
  <c r="C13" i="27" s="1"/>
  <c r="E13" i="27" s="1"/>
  <c r="E14" i="27" l="1"/>
  <c r="K43" i="14"/>
  <c r="L53" i="17" l="1"/>
  <c r="L35" i="17"/>
  <c r="J35" i="17"/>
  <c r="M19" i="17" l="1"/>
  <c r="F14" i="27" s="1"/>
  <c r="L66" i="16"/>
  <c r="L50" i="16"/>
  <c r="L33" i="16"/>
  <c r="M19" i="16" l="1"/>
  <c r="F13" i="27" s="1"/>
  <c r="L32" i="15" l="1"/>
  <c r="M19" i="15" s="1"/>
  <c r="F12" i="27" s="1"/>
  <c r="K57" i="14" l="1"/>
  <c r="L49" i="14"/>
  <c r="M19" i="14" s="1"/>
  <c r="F11" i="27" s="1"/>
  <c r="H11" i="27" s="1"/>
  <c r="M14" i="14" l="1"/>
  <c r="C11" i="27" s="1"/>
  <c r="K58" i="13"/>
  <c r="M14" i="13" s="1"/>
  <c r="C9" i="27" s="1"/>
  <c r="E9" i="27" l="1"/>
  <c r="L32" i="2"/>
  <c r="L47" i="2"/>
  <c r="K55" i="2"/>
  <c r="M14" i="2" s="1"/>
  <c r="C10" i="27" s="1"/>
  <c r="E10" i="27" s="1"/>
  <c r="L61" i="2"/>
  <c r="C16" i="27" l="1"/>
  <c r="E16" i="27" s="1"/>
  <c r="M19" i="2"/>
  <c r="F10" i="27" s="1"/>
  <c r="H10" i="27" s="1"/>
  <c r="F16" i="27" l="1"/>
  <c r="H16" i="27" s="1"/>
</calcChain>
</file>

<file path=xl/sharedStrings.xml><?xml version="1.0" encoding="utf-8"?>
<sst xmlns="http://schemas.openxmlformats.org/spreadsheetml/2006/main" count="766" uniqueCount="333">
  <si>
    <t>FECHA DE SEGUIMIENTO</t>
  </si>
  <si>
    <t xml:space="preserve">Metas </t>
  </si>
  <si>
    <t>PLAN DE ACCIÓN</t>
  </si>
  <si>
    <t>Fecha</t>
  </si>
  <si>
    <t>% Cumplimiento de la Acción</t>
  </si>
  <si>
    <t>% Acumulado de la Acción</t>
  </si>
  <si>
    <t>% Cumplimiento Meta</t>
  </si>
  <si>
    <t>OBJETIVO 1</t>
  </si>
  <si>
    <t>ESTRATEGIA A</t>
  </si>
  <si>
    <t>ESTRATEGIA B</t>
  </si>
  <si>
    <t>ESTRATEGIA C</t>
  </si>
  <si>
    <t>ESTRATEGIA D</t>
  </si>
  <si>
    <t>OBJETIVO 2</t>
  </si>
  <si>
    <t>OBJETIVO 3</t>
  </si>
  <si>
    <t>% Acumulado Metas</t>
  </si>
  <si>
    <t>OBJETIVO 4</t>
  </si>
  <si>
    <t>LÍDER</t>
  </si>
  <si>
    <t>SEGUIMIENTO PLAN ESTRATÉGICO FINAGRO</t>
  </si>
  <si>
    <t>OBJETIVO 5</t>
  </si>
  <si>
    <t>OBJETIVO 6</t>
  </si>
  <si>
    <t>Valor en % sobre 100% del P.E.</t>
  </si>
  <si>
    <t>% CUMPLIMIENTO METAS ACUMULADO AL CIERRE DE</t>
  </si>
  <si>
    <t>% CUMPLIMIENTO PLANES DE ACCIÓN  ACUMULADO AL CIERRE DE</t>
  </si>
  <si>
    <t xml:space="preserve">% CUMPLIMIENTO METAS ACUMULADO AL CIERRE DE </t>
  </si>
  <si>
    <t xml:space="preserve">% CUMPLIMIENTO PLANES DE ACCIÓN  ACUMULADO AL CIERRE </t>
  </si>
  <si>
    <t>revisar</t>
  </si>
  <si>
    <t>ok se mantiene</t>
  </si>
  <si>
    <t>ajustado</t>
  </si>
  <si>
    <t>revisar con ISA los avances</t>
  </si>
  <si>
    <t>REVISAR</t>
  </si>
  <si>
    <t>Fortalecer y optimizar el Sistema de Colocaciones de Crédito Agropecuario</t>
  </si>
  <si>
    <t>ASESORES DE PRESIDENCIA</t>
  </si>
  <si>
    <t>Desarrollo y gestión de productos y servicios financieros, pertinentes a las necesidades de los clientes- beneficiarios, a las cadenas productivas y a la potencialidad territorial.</t>
  </si>
  <si>
    <t>Disponer de un portafolio de productos y servicios financieros diferenciados para los eslabones de las cadenas productivas y por tipo de productor.</t>
  </si>
  <si>
    <t xml:space="preserve">Desarrollar e implementar la metodología para el diseño,  desarrollo, seguimiento y evaluación de productos y servicios financieros bajo la gobernabilidad de FINAGRO.
</t>
  </si>
  <si>
    <t>Articulación de la oferta institucional de FINAGRO con las políticas y estrategias definidas por el Gobierno Nacional para el Desarrollo Rural Integral de cara al postconflicto y con la política para la Transformación del Campo</t>
  </si>
  <si>
    <t>Gerencia de Planeación</t>
  </si>
  <si>
    <t>Generar y gestionar oferta institucional para el postconflicto</t>
  </si>
  <si>
    <t>Participar en la mesa de generación de ingresos e inclusión financiera, vivienda y agricultura familiar, identificando las estrategias y planes de acción priorizados para los productos y servicios administrados por FINAGRO, contenidos en los planes respectivos.</t>
  </si>
  <si>
    <t>Analizar los productos Finagro a la luz de los resultados de las mesas para proponer ajustes en la oferta de la Entidad, identificando los impedimentos normativos y las instancias para su consideración y aprobación</t>
  </si>
  <si>
    <t>Revisar la arquitectura empresarial (estrategia, estructura organizacional e infraestructura tecnológica) a fin de soportar la oferta diseñada.</t>
  </si>
  <si>
    <t>Diseñar la estrategia de divulgación de la oferta institucional y acompañar a clientes-canal, clientes-beneficiarios, institucionalidad pública y privada nacional y regional para su interiorización y utilización, realizando el seguimiento y monitoero a la demanda.</t>
  </si>
  <si>
    <t>Adecuar la oferta de Garantías del FAG al nuevo marco político y sectorial, facilitando el acceso al financiamiento formal y optimizando la operatividad de cara a las necesidades del mercado</t>
  </si>
  <si>
    <t>Articulación de la oferta de instrumentos de Garantías para el Sector Agropecuario</t>
  </si>
  <si>
    <t>Realizar propuestas de articulación de los instrumentos de garantías con los de mitigación de riesgos agropecuarios</t>
  </si>
  <si>
    <t>Vicepresidencia de Garantías y Riesgos Agropecuarios</t>
  </si>
  <si>
    <t>Fortalecimiento integral del FAG</t>
  </si>
  <si>
    <t xml:space="preserve"> Hacer más eficiente la administración de garantías, revisando y ajustando sus procesos y desarrollando una nueva plataforma tecnológica para apoyar la operación y gestión del FAG</t>
  </si>
  <si>
    <t>Ajustar el modelo de recuperación de garantías y saneamiento financiero del FAG, de cara a la venta de garantías al CISA</t>
  </si>
  <si>
    <t>Analizar los productos de garantías a la luz de los resultados de las mesas temáticas para proponer ajustes al portafolio de garantías, identificando los impedimentos normativos y las instancias para su consideración y aprobación.</t>
  </si>
  <si>
    <t>Generar y gestionar oferta de garantías con los productos y servicios definidos como oferta institucional para el postconflicto</t>
  </si>
  <si>
    <t>Dotar al sector de información estructurada para gestionar de manera integral el riesgo asociado a la actividad agropecuaria y rural</t>
  </si>
  <si>
    <t>Articulación de la oferta institucional de información de los  riesgos del sector agropecuario y rural.</t>
  </si>
  <si>
    <t>Desarrollar el Sistema de Información Geográfico FINAGRO (incluye información de Crédito, ICR, FAG e ISA)</t>
  </si>
  <si>
    <t xml:space="preserve">Apoyar el desarrollo del SIGRA-Sistema de Información de Gestión de Riesgos Agropecuarios a nivel Nacional </t>
  </si>
  <si>
    <t>Generación de cultura de Gestión de Riesgos Agropecuarios.</t>
  </si>
  <si>
    <t xml:space="preserve"> Revisar y evaluar el comportamiento de seguros comerciales, frente a las necesidades del sector primario y a la oferta de las compañías de seguros</t>
  </si>
  <si>
    <t>Estabilizar el intercambio de información entre AGROS y la bodega de datos, asegurando integridad, estabilidad y confiabilidad de la información</t>
  </si>
  <si>
    <t>Revisar y ajustar el protocolo para la gestión de la bodega de datos</t>
  </si>
  <si>
    <t>Monitorear la usabilidad del sistema</t>
  </si>
  <si>
    <t>Contribur al desarrollo rural mediante la estructuración de herramientas de inversión para el sector agropecuario</t>
  </si>
  <si>
    <t xml:space="preserve">Desarrollo de la industria de Fondos de Capital de Inversión como herramienta de financiamiento para el fortalecimiento del sector agropecuario </t>
  </si>
  <si>
    <t>Vicepresidencia de Inversiones</t>
  </si>
  <si>
    <t>Fortalecer el conocimiento necesario para el estudio, comprensión y desarrollo de la industria de los Fondos Privados de Capital</t>
  </si>
  <si>
    <t>Estructuración de herramientas para fomentar el financiamiento e inversión para el desarrollo sostenible en el sector rural</t>
  </si>
  <si>
    <t>PLAN ESTRATÉGICO 2016 - 2020</t>
  </si>
  <si>
    <t>Mantener los niveles de sostenibilidad financiera de la Entidad, garantizando el flujo de recursos económicos suficientes para  el  desarrollo del sector agropecuario y rural.</t>
  </si>
  <si>
    <t>Vicepresidencia Financiera</t>
  </si>
  <si>
    <t>Gestionar anualmente ante el MADR, MHCP, Planeación Nacional y la Asamblea de Accionistas la capitalización de las utilidades netas.</t>
  </si>
  <si>
    <t xml:space="preserve">Cambio de tasa de referencia, de DTF a IBR </t>
  </si>
  <si>
    <t>Articulado con el objetivo "Fortalecer y optimizar el Sistema de Colocaciones de Crédito Agropecuario" , evaluar el impacto de dichas propuestas frente al costo/beneficio para FINAGRO y su equilibro financiero</t>
  </si>
  <si>
    <t>Identificar nuevas fuentes de recursos para estructurar productos, programas y fondos de financiamiento atractivos para el sector agropecuario y rural y financieramente viables para FINAGRO y los clientes canales.</t>
  </si>
  <si>
    <t>Definir los mecanismos y realizar gestiones para la consecusión de recursos para el Fondo de Microfinanzas.</t>
  </si>
  <si>
    <t>Profundizar el uso de los productos y/o instrumentos de FINAGRO, por parte de los actores de las cadenas productivas, siendo atractivos para los clientes-canal</t>
  </si>
  <si>
    <t>Diseño e implementación de una estrategia de desarrollo y fortalecimiento de clientes-canal</t>
  </si>
  <si>
    <t>Desarrollo de estrategia de apoyo territorial</t>
  </si>
  <si>
    <t>Vicepresidencia Comercial</t>
  </si>
  <si>
    <t>Fortalecer el sistema de dirección y gestión de FINAGRO, con el fin de promover el desarrollo sostenible del sector agropecuario y rural</t>
  </si>
  <si>
    <t>Incorporación de prácticas de dirección y planeación en todos los niveles de la organización</t>
  </si>
  <si>
    <t xml:space="preserve">Gerencia de Planeación </t>
  </si>
  <si>
    <t>Definir dentro de la agenda de la alta dirección el seguimiento y evaluación de los focos de atención definidos en el PEI, su periodicidad, mecanismo de evaluación y plan de acción para su mejora continúa.</t>
  </si>
  <si>
    <t>Definir e implementar la metodología para la construcción de indicadores estratégicos, de gestión y desempeño alineados con la estrategia institucional y con los objetivos misionales.</t>
  </si>
  <si>
    <t>Construir los indicadores estrategicos, de gestión y desempeño que permitan el monitoreo del cumplimiento de metas, definiendo las fuentes de información, los responsables y la periodicidad de las mediciones.</t>
  </si>
  <si>
    <t>Fortalecimiento del modelo de gestión de FINAGRO</t>
  </si>
  <si>
    <t>Desplegar la cadena de valor alineada con la estrategia institucional, la estructura organizacional, el PEI y la batería de indicadores estratégicos, de gestión y desempeño.</t>
  </si>
  <si>
    <t>Estructurar e implementar Plan Estratégico de TIC para integración de plataforma tecnológica que soporte la estrategia y el PEI</t>
  </si>
  <si>
    <t xml:space="preserve">Revisión y ajuste de procesos y metodologías para la Gestión de Riesgos articulados con la estrategia, estructura organizacional, y el PEI, y su seguimiento para la permanente alineación y pertinencia. </t>
  </si>
  <si>
    <t>Contar con el SARAS para los productos, servicios y programas administrdaos por FINAGRO, para su seguimiento, evaluación y mejora continua.</t>
  </si>
  <si>
    <t>ESTRATEGIA E</t>
  </si>
  <si>
    <t>Fortalecimiento del talento humano</t>
  </si>
  <si>
    <t>Estructuración y puesta en marcha de un Plan de formación y desarrollo del talento humano priorizado por los objetivos del direccionamiento estratégico.</t>
  </si>
  <si>
    <t>ESTRATEGIA F</t>
  </si>
  <si>
    <t>Gerencia Administrativa</t>
  </si>
  <si>
    <t>Levantar información de las características de la demanda con enfoque de cadena productiva, considerando sus eslabones, enfoque territorial y los clientes-beneficiario, propendiendo por el desarrollo de productos sostenibles y partiendo del análisis de las estadísticas históricas de los productos y servicios</t>
  </si>
  <si>
    <t>Disponer de un sistema eficiente para la administración de las garantías FAG</t>
  </si>
  <si>
    <t>Implementación del aplicativo para seguimiento de procesos de recuperación de garantías</t>
  </si>
  <si>
    <t>Articular con la estrategia de divulgación de la oferta institucional para financiar el posconflicto los productos de garantías asociados que se definan  y acompañar a clientes-canal, clientes-beneficiarios, institucionalidad pública y privada nacional y regional para su interiorización y utilización, realizando el seguimiento y monitoero a la demanda y la altura de reclamaciones y pagos de garantías.</t>
  </si>
  <si>
    <t>Disponer de la metodología para la evaluación de nuevas fuentes de recursos para fondear los productos de crédito FINAGRO financieramente viables y atractivos para el sector</t>
  </si>
  <si>
    <t>Desarrollar la estrategia de profundización con los intermediarios financieros, con su respectivo seguimiento.</t>
  </si>
  <si>
    <t>Proponer los ajustes que se consideren pertinentes a las estrategias para mejorar su impacto, si es del caso, o su estabilización.</t>
  </si>
  <si>
    <t>Identificar necesidades de los gremios de la produccion y su respectivo seguimiento</t>
  </si>
  <si>
    <t>Promocionar los productos y servicios de Finagro principalmente  a los actores de las actividades seleccionadas, con apoyo de gremios y entidades territoriales</t>
  </si>
  <si>
    <t>Realizar las actividades de profundización identificadas con los intermediarios financieros en las regiones.</t>
  </si>
  <si>
    <t>Evaluar los resultados para la retroalimentación de la estrategia y del funcionamiento de intemrediarios financieros, gremios y entes territoriales.</t>
  </si>
  <si>
    <t>Articulación entre organizaciones de productores y entidades financieras</t>
  </si>
  <si>
    <t xml:space="preserve">Identificar esquemas asociativos que se encuentren en proceso de acompañamiento con aliados </t>
  </si>
  <si>
    <t>Identificar necesidades de los gremios de la produccion y acordar acciones conjuntas</t>
  </si>
  <si>
    <t>Realizar la clasificacion de las organizaciones, teniendo en cuenta las fortalezas para solicitudes de credito</t>
  </si>
  <si>
    <t>Realización de jornadas de articulacion de oferta con demanda</t>
  </si>
  <si>
    <t>Evaluar resultado y realizar los ajustes correspondientes</t>
  </si>
  <si>
    <t>Incrementar el conocimiento sobre los productos y servicios de Finagro y la ruta para acceder</t>
  </si>
  <si>
    <t>Ejecucion de la estrategia de comunicaciones planteada</t>
  </si>
  <si>
    <t>Medicion del impacto de la estrategia de comunicaciones y proponer ajustes si son necesarios</t>
  </si>
  <si>
    <t>Definir la estrategia para la profundización de canales, caracterizandolos según su participación en el financiamiento del sector agropecuario y rural, en la utilización de productos y servicios de FINAGRO y en el tipo de productor que atiende.</t>
  </si>
  <si>
    <t xml:space="preserve">Disponer de una estrategia diferenciada y adecuada para el relacionaimiento con los diferentes tipos de canales </t>
  </si>
  <si>
    <t xml:space="preserve">Contar con la identificación de los esquemas asociativos existentes en los principales germios de la producción </t>
  </si>
  <si>
    <t>Contar con la cadena de valor del SIG articulada con la estrategia y con indicadores estrategicos y de gestión que permitan el seguimiento al cumplimiento de la estrategia</t>
  </si>
  <si>
    <t>Diseñar e implementar, mediante construcción colectiva con los Clientes - Canal y de cara a los grupos misionales objetivo, el Sistema de Administración de Riesgos Ambientales y Sociales - SARAS para el financiamiento del sector agropecuario y rural, definidendo el área para su gestión y seguimiento.</t>
  </si>
  <si>
    <t>Gestión del bienestar social corporativo y la Cultura Organizacional requerida por el nuevo Direccionamiento Estratégico</t>
  </si>
  <si>
    <t>Nivel de solvencia superior al 12%</t>
  </si>
  <si>
    <t>Proponer ajustes en el manejo de la relación de solvencia para entidades de redescuento</t>
  </si>
  <si>
    <t>Contar con productos de garantías para los productos financieros definidos para el cumplimiento del acuerdo final de paz</t>
  </si>
  <si>
    <t>Contar con el Sistema de Información Geográfico de FINAGRO</t>
  </si>
  <si>
    <t>Disponer en la plataforma tecnológica de la bodega de datos de la información de la gestión anualizada de los productos, servicios y programas administrados de FINAGRO (ICR, FAG, ISA)</t>
  </si>
  <si>
    <t>Estrategia de comunicaciones externas implementada con medición de impacto</t>
  </si>
  <si>
    <t>Mantener la certificación de EFR anualmente y un adecuado registro en la medición de la cultura organizacional</t>
  </si>
  <si>
    <t>Estandarización y disponibilidad de informes estadísticos para la  gestión de los productos, servicios y programas, y para la rendición de cuentas permanente. (Estrategia Gobierno en Línea y PAAC) .</t>
  </si>
  <si>
    <t>Fortalecer patrimonialmente la Entidad para garantizar el financiamiento del desarrollo del sector agropecuario y rural</t>
  </si>
  <si>
    <t>OBJETIVO 7</t>
  </si>
  <si>
    <t>Diseño e implementación de una política de financiamiento diferencial por eslabones de las cadenas productivas, con énfasis en la producción primaria y su sostenibilidad.</t>
  </si>
  <si>
    <t>PIC estructurado por fuente de fondeo, tipo de productor y actividades definidas misionalmente estratégicas.</t>
  </si>
  <si>
    <t>Revisar y ajustar los procesos del SIG articulados con la estrategia, el PEI y los indicadores definidos para el cumplimiento de metas de los componentes del modelo de negocio que conforman el Sistema de Gestión.</t>
  </si>
  <si>
    <t>Disponer dentro del portafolio de FINAGRO de productos y servicios financieros para la sostenibilidad del sector agropecuario en los componentes ambiental, social y económico</t>
  </si>
  <si>
    <t xml:space="preserve">Revisar y ajustar el manual de contratación de FINAGRO con las políticas que la organización defina para el establecimiento de requisitos a los proveedores de la organización en el cumplimiento de buenas prácticas de Gestión Sostenible </t>
  </si>
  <si>
    <t>Identificar las actividades agropecuarias con vocación y potencial en cada territorio y los actores vinculados en los diferentes eslabones de las cadenas productivas.</t>
  </si>
  <si>
    <t xml:space="preserve">Definir la metodología para la evaluación de desempeño por resultados contemplando estimulos positivos y negativos </t>
  </si>
  <si>
    <t xml:space="preserve">Definir y aplicar la metodología para el costeo por área y por producto, servicios y programas administrados que permitan definir estrategias para la racionalización de costos y gastos y conocer los margenes de rentabilidad para la Organización </t>
  </si>
  <si>
    <t>VF</t>
  </si>
  <si>
    <t>VC</t>
  </si>
  <si>
    <t>DC</t>
  </si>
  <si>
    <t>GP</t>
  </si>
  <si>
    <t>VO GP</t>
  </si>
  <si>
    <t>GP GA</t>
  </si>
  <si>
    <t>VGRA DG UGRA</t>
  </si>
  <si>
    <t xml:space="preserve">VGRA DG </t>
  </si>
  <si>
    <t>DR</t>
  </si>
  <si>
    <t>VGRA DG</t>
  </si>
  <si>
    <t>VGRA DG DR</t>
  </si>
  <si>
    <t>VGRA UGRA</t>
  </si>
  <si>
    <t>DE DOT</t>
  </si>
  <si>
    <t xml:space="preserve"> Integrar los aplicativos de ICR, FAG e ISA administrados en un único repositorio (bodega de datos) de fácil implementación y consulta.</t>
  </si>
  <si>
    <t>DCI DG UGRA DOT</t>
  </si>
  <si>
    <t>DFI</t>
  </si>
  <si>
    <t>VI DFI</t>
  </si>
  <si>
    <t>DF</t>
  </si>
  <si>
    <t>Mejorar los resultados de la medición de cultura organizacional</t>
  </si>
  <si>
    <t>Disponer de una política para consecusión de recursos diferentes a los gubernamentales para fondear las necesidades de fondos de capital e inversión, fondo de microfinanzas, incentivar la inversión prioritaria en el sector y el incetivo al aseguramiento de la producción primaria.</t>
  </si>
  <si>
    <t>Desarrollar, dentro del SIG, el Sistema de Gestión Sostenible, tanto para la la operatividad de la organización como para el impacto material de los productos, servicios y programas administrados por FINAGRO, y los productos financieros sostenibles.</t>
  </si>
  <si>
    <t>Definición e implementación del Plan Institucional de Gestión Ambiental de FINAGRO contemplando las acciones que promuevan la sostenibilidad operacional de la organización y los indicadores para su medición.</t>
  </si>
  <si>
    <t>Contar con el PIGA de FINAGRO articulado con la política establecida por la Secretaria de Ambiente de Bogotá D.C., y con los indicadores para su evaluación y seguimiento.</t>
  </si>
  <si>
    <t>Definir y establecer la normatividad general para implementación dentro del portafolio de productos de financiamiento el programa para la sostenibilidad del sector agropecuario</t>
  </si>
  <si>
    <t>Disponer de Indicadores del PIC para el cumplimiento en lo proyectado para pequeños productores, eslabones primarios de las cadenas productivas y redescuento</t>
  </si>
  <si>
    <t>Definir la política para diseño, implementación productos, servicios y programas administrados contemplando los beneficios para los clientes (canal y beneficiario) y para FINAGRO  (Impacto) mediante indicadores de impacto</t>
  </si>
  <si>
    <t xml:space="preserve">Simplificación y unificación de criterios de los productos y servicios de FINAGRO y programas administrados </t>
  </si>
  <si>
    <t>Realizar dos revisiones del SIG en el Comité Directivo para su presentación ante JD</t>
  </si>
  <si>
    <t>Fortalecimiento de la gestión del talento humano a la luz de las buenas prácticas como Empresa Familiarmente Responsable (EFR).</t>
  </si>
  <si>
    <t>GP DIP</t>
  </si>
  <si>
    <t>Estructurar e implementar garantias FAG para productos de financiamiento como tarjeta de crédito agropecuaria</t>
  </si>
  <si>
    <t xml:space="preserve">Promover nuevos diseños de productos de aseguramiento tales como seguros para agricultura familiar y/o economía campesina </t>
  </si>
  <si>
    <t xml:space="preserve"> Apoyar el Desarrollo de nuevos productos de aseguramiento: seguro catastrófico (agricultura familiar y/o economía campesina dentro de los planes de implmenetación del acuerdo de paz), de ingresos y colectivo. </t>
  </si>
  <si>
    <t>Adelantar la gestión de inversión de FINAGRO en Fondos de inversión para el sector agropecuario y agroindustrial.</t>
  </si>
  <si>
    <t>Contar con herramientas de fomento y financiamiento que permitan la ejecución de proyectos y programas agropecuarios y forestales con enfoque sostenible</t>
  </si>
  <si>
    <t>Desarrollo e implementación de al menos 4 herramientas de financiamiento para proyectos y programas con enfoque sostenible que le sean asignados a la Vicepresidencia de Inversiones</t>
  </si>
  <si>
    <t>Fomento al desarrollo sostenible a través de la estructuración de proyectos de inversión que le sean asignados a la Vicepresidencia de Inversiones</t>
  </si>
  <si>
    <t>Evaluar y dimensionar las necesidades de capitalización de FINAGRO frente a estrategia financiera para el post- conflicto.</t>
  </si>
  <si>
    <t>Ajuste tecnológico para el manejo operativo con tasa de referencia IBR</t>
  </si>
  <si>
    <t>VF VO VC</t>
  </si>
  <si>
    <t>VF VI VO VGRA</t>
  </si>
  <si>
    <t xml:space="preserve">Tener identificadas las principales actividades agropecuarias y rurales con vocación y potencial en los  territorios definidos por la alta dirección y articulados con la estrategia. </t>
  </si>
  <si>
    <t>P</t>
  </si>
  <si>
    <t>P VC</t>
  </si>
  <si>
    <t>GT GP DRO</t>
  </si>
  <si>
    <t>DE DOT DRO</t>
  </si>
  <si>
    <t>GA GP</t>
  </si>
  <si>
    <t>GT</t>
  </si>
  <si>
    <t>GR</t>
  </si>
  <si>
    <t>GP DCI</t>
  </si>
  <si>
    <t>GA</t>
  </si>
  <si>
    <t>DTH</t>
  </si>
  <si>
    <t>GA DTH</t>
  </si>
  <si>
    <t xml:space="preserve">GA DTH </t>
  </si>
  <si>
    <t>Plan de formación ejecutado y evaluada su eficacia e impacto anualmente</t>
  </si>
  <si>
    <t>Definición, medición y cierre de brechas de la  Cultura Organizacional y su alineación con la estrategia</t>
  </si>
  <si>
    <t>ESTRATEGIA G</t>
  </si>
  <si>
    <t>Dos ideas implementadas (como piloto o como proyecto) anualmente</t>
  </si>
  <si>
    <t>DIP</t>
  </si>
  <si>
    <t>Desarrollar la "Biblioteca Virtual FINAGRO" con los activos de conocimiento de la entidad</t>
  </si>
  <si>
    <t>Generar prácticas de diálogo, escucha y aprendizaje organizacional, capitalizando el conocimiento colectivo y de terceros</t>
  </si>
  <si>
    <t>Aprovechamiento y gestión del conocimiento organizacional, para apoyar el desarrollo de ideas innovadoras que apoyen la misión de FINAGRO, generando impacto en el sector</t>
  </si>
  <si>
    <t>Disponer de la politica para el diseño, implementación, seguimiento y evaluación de productos y servicios financieros (vigentes y nuevos) y de programas administrados, contemplando los beneficios para los clientes (canal y beneficiario) y para FINAGRO  (Impacto)</t>
  </si>
  <si>
    <t>Definir las actividades misionalmente estratégicas para FINAGRO: Seguridad Alimentaria; Crecimiento Económico Sostenido e Incluyente; Generación de Riqueza; Otros agropecuario y rural</t>
  </si>
  <si>
    <t>Seguimiento y evaluación de la ejecución anual y reformulación PIC año siguiente</t>
  </si>
  <si>
    <t>Articulación de la información generada, de productos - servicios y programas administrados, como resultado de la Gestión de FINAGRO con la estrategia de Gobierno en Línea – Datos Abiertos y la rendición de cuentas permanente</t>
  </si>
  <si>
    <t>Gestionar la participación de FINAGRO a través de Fondos de Inversión dirigidos al Sector Agropecuario (en al menos 4 fondos de inversión para el sector agropecuario y/o agroindustrial)</t>
  </si>
  <si>
    <t>Explorar nuevas estructuras de modelos financieros de captación y colocación</t>
  </si>
  <si>
    <t xml:space="preserve">Contar con la normatividad para realizar operaciones de crédito en condiciones FINAGRO con tasa básica IBR y para la suscripción de TDA </t>
  </si>
  <si>
    <t>Realizar revisiones semestrales del SIG, como mecanismos previo para llevar el seguimiento a la Junta Directiva (estrategia, PEI, indicadores estratégicos, riesgos)</t>
  </si>
  <si>
    <t>Contar con la estrategia para racionalización de costos y gastos y de márgenes de rentabilidad por áreas y por productos, servicios y programas administrados</t>
  </si>
  <si>
    <t>DIP - GP</t>
  </si>
  <si>
    <t>AP-OCDO-GA-DIP</t>
  </si>
  <si>
    <t>GP DUEÑOS DE PROCESOS</t>
  </si>
  <si>
    <t>GP DCI SG VC</t>
  </si>
  <si>
    <t>GP VO VF DRO</t>
  </si>
  <si>
    <t>GP - DIP - AP</t>
  </si>
  <si>
    <t>VC VO GP DRO AP</t>
  </si>
  <si>
    <t>VF VO AP</t>
  </si>
  <si>
    <t>Definir los mecanismos y realizar las gestiones para la consecusión de recursos para fondos de capital e inversión y para incentivar inversiones prioritarias en el sector agropecuario así como el aseguramiento de la producción primaria.</t>
  </si>
  <si>
    <t>GP VO VF AP</t>
  </si>
  <si>
    <t>GP VO VC AP</t>
  </si>
  <si>
    <t>VGRA</t>
  </si>
  <si>
    <t>VI</t>
  </si>
  <si>
    <t>GP DCI AP</t>
  </si>
  <si>
    <t>PLAN NACIONAL DE DESARROLLO</t>
  </si>
  <si>
    <t>PLAN ESTRATEGICO SECTORIAL</t>
  </si>
  <si>
    <t xml:space="preserve">FINAGRO - ESTRATEGIA INSTITUCIONAL </t>
  </si>
  <si>
    <t>ESTRATEGIA TRANSVERSAL</t>
  </si>
  <si>
    <t>OBJETIVO MISIONAL</t>
  </si>
  <si>
    <t>ESTRATEGIAS</t>
  </si>
  <si>
    <t>IMPERATIVOS ESTRATÉGICOS LARGO PLAZO</t>
  </si>
  <si>
    <t>PEI - OBEJETIVOS ESPECÍFICOS 2016 - 2020</t>
  </si>
  <si>
    <t>Transformación del Campo</t>
  </si>
  <si>
    <t>Ordenar el territorio rural buscando un mayor acceso a la tierra por parte de los pobladores rurales sin tierras o con tierra insuficiente, el uso eficiente del suelo y la seguridad jurídica sobre los derechos de propiedad bajo un enfoque de crecimiento verde.</t>
  </si>
  <si>
    <t>Promover el uso eficiente del suelo y los recursos naturales.</t>
  </si>
  <si>
    <t>Contribuir activamente en la formulación y comprometerse en la ejecución de la política para el desarrollo agropecuario y rural, integral y sostenible.</t>
  </si>
  <si>
    <t>Actuar  permanentemente y con pertinencia sobre las cadenas productivas generando una dinámica de desarrollo agropecuario y rural competitivo y sostenible, procurando su impacto material.</t>
  </si>
  <si>
    <t>Fortalecer y optimizar el Sistema de Colocaciones de Crédito Agropecuario.</t>
  </si>
  <si>
    <t>Adecuar la oferta de garantías del FAG al nuevo marco político y sectorial, facilitando el acceso al financiamiento formal y optimizando la operatividad de cara a las necesidades del  mercado.</t>
  </si>
  <si>
    <t>Profundizar el uso de los productos e instrumentos de FINAGRO por parte de los actores de las cadenas productivas, siendo atractivos para los clientes canal.</t>
  </si>
  <si>
    <t>Impulsar la competitividad rural a través de la provisión de bienes y servicios sectoriales que permitan hacer de las actividades agropecuarias una fuente de riqueza para los productores del campo.</t>
  </si>
  <si>
    <t>Avanzar en la modernización de la infraestructura de adecuación de tierras bajo el concepto del uso eficiente del suelo y del agua.</t>
  </si>
  <si>
    <t>Contribuir al Desarrollo Rural mediante la estructuración de herramientas de inversión para el Sector Agropecuario.</t>
  </si>
  <si>
    <t>Reformar el Sistema Nacional de Crédito Agropecuario e implementar instrumentos para el manejo de los riesgo de mercado y climáticos.</t>
  </si>
  <si>
    <t>Asegurar recursos oportunos y suficientes para el financiamiento del desarrollo del sector agropecuario y rural.</t>
  </si>
  <si>
    <t>Dotar al sector de información estructurada para gestionar de manera integral el riesgo asociado a la actividad agropecuaria.</t>
  </si>
  <si>
    <t>Mantener los niveles de sostenibilidad financiera de la Entidad, garantizando el flujo e recursos económicos suficientes para el desarrollo del sector agropecuario y rural.</t>
  </si>
  <si>
    <t>Contar con un arreglo institucional integral y multisectorial que tenga presencia territorial de acuerdo con las necesidades de los pobladores rurales y los atributos del territorio, y que además permita corregir las brechas de bienestar y oportunidades de desarrollo entre regiones rurales.</t>
  </si>
  <si>
    <t>Crear, reasignar, modificar y distribuir competencias, funciones u objetivos a la Comisión Nacional de Crédito Agropecuario y al Fondo de Financiamiento del Sector Agropecuario (Finagro).</t>
  </si>
  <si>
    <t>Alcanzar altos niveles de desempeño y excelencia organizacional, con seguridad jurídica, innovación  y creación de valor superior a los grupos de interés.</t>
  </si>
  <si>
    <t>Ampliar las fuentes de financiación del fondo de microfinanzas rurales creado en la Ley 1731 de 2014.</t>
  </si>
  <si>
    <t>Ajustar la institucionalidad sectorial actual creando mecanismos específicos de coordinación e intervención en el territorio rural y consolidar un sistema de información rural para la toma de decisiones.</t>
  </si>
  <si>
    <t>Fortalecer el sistema de dirección y gestión de FINAGRO, con el fin de promover el desarrollo sostenible del sector agropecaurio y rural.</t>
  </si>
  <si>
    <t>Buen Gobierno</t>
  </si>
  <si>
    <t xml:space="preserve">Afianzar la lucha contra la corrupción, transparencia y rendición de cuentas. </t>
  </si>
  <si>
    <t>Implementar la Política Pública Integral Anticorrupción (PPIA).</t>
  </si>
  <si>
    <t>Promover la eficiencia y eficacia administrativa.</t>
  </si>
  <si>
    <t>Optimizar la gestión de información.</t>
  </si>
  <si>
    <t>Objetivo Específico No.</t>
  </si>
  <si>
    <t>CUMPLIMIENTO METAS</t>
  </si>
  <si>
    <t>CUMPLIMIENTO PLANES DE ACCIÓN</t>
  </si>
  <si>
    <t>Alcanzada</t>
  </si>
  <si>
    <t>Cumplimiento</t>
  </si>
  <si>
    <t>TOTAL</t>
  </si>
  <si>
    <t>Gerencia de Tecnología</t>
  </si>
  <si>
    <t xml:space="preserve">Unificar definiciones y criterios para la operación de los productos, servicios y programas administrados de FINAGRO (Credito, ICR, FAG, ISA) y elaborar propuesta de simplificación de destinos de crédito y modelo de negocio.     
</t>
  </si>
  <si>
    <t>Socializar con la partes interesadas (Comité Directivo, MADR, BAC, Junta Directiva) previamente a la implementación.</t>
  </si>
  <si>
    <t xml:space="preserve">Realizar las modificaciones respectivas en el manual de servicios y circulares reglamentarias, así como los ajustes en los sistemas de información.       
</t>
  </si>
  <si>
    <t xml:space="preserve">Creación modelo de data master para garantizar el gobierno de la información y Arquitectura de Software   
</t>
  </si>
  <si>
    <t>Realizar seguimiento periódico par la mejora continua que sea pertinente</t>
  </si>
  <si>
    <t>Areas Misionales- GT-GP</t>
  </si>
  <si>
    <t>GT GP VC</t>
  </si>
  <si>
    <t>SG GT DE</t>
  </si>
  <si>
    <t xml:space="preserve">Definir el protocolo con criterios específicos para el diseño de productos, servicios y programas administrados contemplando el organismo rector al interior de la organización, que garantice la correcta operación y gobernabilidad de las reglas de negocio y de la información. </t>
  </si>
  <si>
    <t>Alinear el PIC con los segmentos de mercado misionales soportados en la disponibilidad de recursos y las normatividad vigente, definiendo metas con crecimientos porcentuales superiores al IPC y definidos por la Alta Dirección para pequeños productores, eslabón primario de las cadenas productivas y fuente de fondeo de redescuento.</t>
  </si>
  <si>
    <t>DG GT</t>
  </si>
  <si>
    <t>DR GT</t>
  </si>
  <si>
    <t>301/12/2018</t>
  </si>
  <si>
    <t>UGRA GT</t>
  </si>
  <si>
    <t>VGRA UGRA GT</t>
  </si>
  <si>
    <t>Generar información  del sector agropecuario para la evaluación de riesgos agropecuarios (boletines agroclimaticos, fichas de productos agropecuarios, entre otros) (3 productos por año)</t>
  </si>
  <si>
    <t>Identificar nuevas fuentes de recursos que permitan estructurar mecanismos alternativos de financiación al sector y financieramente viables para FINAGRO, así como la operatividad de productos como fondos de inversión, fondos específicos e incentivos para la inversión y el aseguramiento</t>
  </si>
  <si>
    <t>Diseñar estrategia de comunicaciones externas incluyendo un aparte de las experiencias exitosas</t>
  </si>
  <si>
    <r>
      <t>Fortalecer  en el equipo directivo de la Entidad, las capacidades de dirección, planeación y gestión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y que motiven el trabajo en equipo, la participación y generación de ideas.</t>
    </r>
  </si>
  <si>
    <t>DESARROLLO PDA - 2017 - 82 ACCIÓN RÁPIDA AR - 2017 - 312 ARTICULACIÓN OBJETIVOS ESPECIFICOS DEL PEI 2016 - 2020 CON EL PLAN NACIONAL DE DESARROLLO 2014 - 2018</t>
  </si>
  <si>
    <t>Articulo Ley 1753 de 2016</t>
  </si>
  <si>
    <t>Aspecto objeto del articulo</t>
  </si>
  <si>
    <t>Objetivo Específico PEI 2016 - 2020</t>
  </si>
  <si>
    <t>Estrategia</t>
  </si>
  <si>
    <t>Meta esperada a Diciembre 2018</t>
  </si>
  <si>
    <t>Mecanismos de intervención integral en territorios rurales -- Ordenamiento social y productivo de las tierras rurales</t>
  </si>
  <si>
    <t>Objetivo Específico 3: Dotar al sector de información estructurada para gestionar de manera integral el riesgo asociado a la actividad agropecuaria y rural</t>
  </si>
  <si>
    <t>Estrategia A: Articulación de la oferta institucional de información de los riesgos del sector agropecuario y rural</t>
  </si>
  <si>
    <t>Objetivo Específico 6: “Profundizar el uso de los productos y/o instrumentos de FINAGRO, por parte de los actores de las cadenas productivas, siendo atractivos para los clientes-canal”.</t>
  </si>
  <si>
    <t>Estraategia B - Desarrollo de estrategia de apoyo territorial</t>
  </si>
  <si>
    <t>Mecanismos de intervención integral en territorios rurales -- Adecuación de Tierras e Infraestructura de Riego</t>
  </si>
  <si>
    <t>Objetivo Específico 1: Fortalecer y optimizar el Sistema de Colocaciones de Crédito Agropecuario</t>
  </si>
  <si>
    <t>Formalización de la propiedad rural</t>
  </si>
  <si>
    <t>Facultades extraordinarias para el desarrollo rural y agropecuario Crear, reasignar, modificar y distribuir competencias, funciones u objetivos a la Comisión Nacional de Crédito Agropecuario y al Fondo de Financiamiento del Sector Agropecuario (Finagro) para diseñar e implementar políticas de financiamiento, de gestión de riegos agropecuarios y microfinanzas rurales, respetando en todo caso el esquema de inversión forzosa.</t>
  </si>
  <si>
    <t xml:space="preserve">Objetivo específico 7: Fortalecer el sistema de dirección y gestión de FINAGRO, con el fin de promover el desarrollo sostenible del sector agropecuario y rural </t>
  </si>
  <si>
    <t>Estrategia C: Fortalecimiento del modelo de gestión de FINAGRO.</t>
  </si>
  <si>
    <t>Facultades extraordinarias para el desarrollo rural y agropecuario -  f) Ampliar las fuentes de financiación del fondo de microfinanzas rurales creado en la Ley 1731 de 2014</t>
  </si>
  <si>
    <t>Objetivo específco 5: Mantener los niveles de sostenibilidad financiera de la Entidad, garantizando el flujo de recursos económicos suficientes para  el  desarrollo del sector agropecuario y rural.</t>
  </si>
  <si>
    <t>Estrategia C. Identificar nuevas fuentes de recursos que permitan estructurar mecanismos alternativos de financiación al sector y financieramente viables para FINAGRO.</t>
  </si>
  <si>
    <t>Recursos para la estructuración de proyectos</t>
  </si>
  <si>
    <t>Objetivo Específico 4: Contribuir al desarrollo rural mediante la estructuración de herramientas de inversión para el sector agropecuario.</t>
  </si>
  <si>
    <t>Estrategia B. Estructuración de herramientas para fomentar el financiamiento e inversión para el desarrollo sostenible en el sector rural.</t>
  </si>
  <si>
    <t xml:space="preserve">Obligatoridad de suministro de información </t>
  </si>
  <si>
    <t>Estrategia C. Articulación de la información generada, de productos - servicios y programadas administrados, como resultado de la Gestión de FINAGRO con la estrategia de Gobierno en Línea – Datos Abiertos y la rendición de cuentas permanente</t>
  </si>
  <si>
    <t>Sistema Estadítico Nacional</t>
  </si>
  <si>
    <t>Formulación de una política de crecimiento verde de largo plazo</t>
  </si>
  <si>
    <t>Estrategia D. Desarrollar, dentro del SIG, el Sistema de Gestión Sostenible, tanto para la operatividad de la organización como para el impacto material de los productos, servicios y programas administrados por FINAGRO</t>
  </si>
  <si>
    <t>Certificado del Incentivo Forestal</t>
  </si>
  <si>
    <t>Estrategia A: Diseño e implementación de una política de financiamiento diferencial por eslabones de las cadenas productivas, con énfasis en la producción primaria y su sostenibilidad</t>
  </si>
  <si>
    <t>Política de Mujer Rural</t>
  </si>
  <si>
    <t>Programa nacional de reconversión pecuaria sostenible</t>
  </si>
  <si>
    <t>Política pública de inclusión social y productiva</t>
  </si>
  <si>
    <t>RESUMEN ARTICULACIÓN OBJETIVOS ESPECÍFICOS PEI 2016 - 2020 CON EL PLAN NACIONAL DE DESARROLLO 2014 - 2018</t>
  </si>
  <si>
    <t>Estrategia B - Desarrollo de estrategia de apoyo territorial</t>
  </si>
  <si>
    <t>Estrategia C: Fortalecimiento del modelo de gestión de FINAGRO</t>
  </si>
  <si>
    <r>
      <t>Estrategia B:</t>
    </r>
    <r>
      <rPr>
        <sz val="10"/>
        <rFont val="Arial"/>
        <family val="2"/>
      </rPr>
      <t xml:space="preserve"> Desarrollo y gestión de productos y servicios financieros, pertinentes a las necesidades de los clientes- beneficiarios, a las cadenas productivas y a la potencialidad territorial</t>
    </r>
  </si>
  <si>
    <r>
      <t>Estrategia B:</t>
    </r>
    <r>
      <rPr>
        <sz val="12"/>
        <rFont val="Cambria"/>
        <family val="1"/>
      </rPr>
      <t xml:space="preserve"> </t>
    </r>
    <r>
      <rPr>
        <sz val="10"/>
        <rFont val="Arial"/>
        <family val="2"/>
      </rPr>
      <t>Desarrollo y gestión de productos y servicios financieros, pertinentes a las necesidades de los clientes- beneficiarios, a las cadenas productivas y a la potencialidad territorial</t>
    </r>
  </si>
  <si>
    <t>Mecanismos de intervención integral en territorios rurales - Infraestructura productiva y de comercialización</t>
  </si>
  <si>
    <t>Articular la información estadística de FINAGRO con la información sectorial nacional  y regional, y con la estrategia del Gobierno Nacional del Plan de Ordenamiento Productivo y Social del Territorio. Convenios de Interoperabilidad con DANE-UPRA-MADR</t>
  </si>
  <si>
    <t>Disponer de un portafolio de garantías para créditos agropecuarios y rurales en condiciones FINAGRO Y/O créditos para el sector con recursos de clientes canal y reglamentados en sus portafolios de crédito</t>
  </si>
  <si>
    <t>Promover el diseño de productos de aseguramiento de tipo paramétrico</t>
  </si>
  <si>
    <t>GP OCDO GT DCI</t>
  </si>
  <si>
    <t>Meta esperada ejecución Plan de Acción a diciembre 2018</t>
  </si>
  <si>
    <t>Esperado a Junio 2018</t>
  </si>
  <si>
    <t xml:space="preserve">Disponer del modelo de gobernabilidad de las plataformas de información de productos, servicios y programas administrados - Arquitectura de Software </t>
  </si>
  <si>
    <t>PEI 2014 - 2020 SEGUIMIENTO A DICIEMBRE 31 DE 2018</t>
  </si>
  <si>
    <t>Meta espera ejecución Plan de Acción a diciembre 2018</t>
  </si>
  <si>
    <t>Cumplimiento Meta a diciembre 2018</t>
  </si>
  <si>
    <t>Cumplimiento Plan Acción a diciembre 2018</t>
  </si>
  <si>
    <t>Cumplimiento Plan Ación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</si>
</sst>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d/mm/yyyy;@"/>
    <numFmt numFmtId="166" formatCode="0.000%"/>
    <numFmt numFmtId="167" formatCode="_(* #,##0.0_);_(* \(#,##0.0\);_(* &quot;-&quot;??_);_(@_)"/>
    <numFmt numFmtId="168" formatCode="0.000000"/>
  </numFmts>
  <fonts count="2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hadow/>
      <sz val="12"/>
      <name val="Arial"/>
      <family val="2"/>
    </font>
    <font>
      <shadow/>
      <sz val="12"/>
      <color indexed="9"/>
      <name val="Arial"/>
      <family val="2"/>
    </font>
    <font>
      <b/>
      <shadow/>
      <sz val="12"/>
      <color indexed="9"/>
      <name val="Arial"/>
      <family val="2"/>
    </font>
    <font>
      <b/>
      <shadow/>
      <sz val="12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hadow/>
      <sz val="12"/>
      <name val="Times New Roman"/>
      <family val="1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hadow/>
      <sz val="12"/>
      <color rgb="FFFF0000"/>
      <name val="Arial"/>
      <family val="2"/>
    </font>
    <font>
      <b/>
      <shadow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4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b/>
      <sz val="11"/>
      <name val="Arial"/>
      <family val="2"/>
    </font>
    <font>
      <sz val="12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C4D79B"/>
        <bgColor auto="1"/>
      </patternFill>
    </fill>
    <fill>
      <patternFill patternType="solid">
        <fgColor theme="6" tint="-0.249977111117893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42">
    <xf numFmtId="0" fontId="0" fillId="0" borderId="0" xfId="0"/>
    <xf numFmtId="14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0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0" fontId="2" fillId="0" borderId="0" xfId="1" applyNumberFormat="1" applyFont="1" applyAlignment="1">
      <alignment vertical="center"/>
    </xf>
    <xf numFmtId="10" fontId="0" fillId="0" borderId="0" xfId="1" applyNumberFormat="1" applyFont="1"/>
    <xf numFmtId="10" fontId="2" fillId="0" borderId="0" xfId="1" applyNumberFormat="1" applyFont="1" applyBorder="1" applyAlignment="1">
      <alignment vertical="center"/>
    </xf>
    <xf numFmtId="14" fontId="2" fillId="5" borderId="3" xfId="0" applyNumberFormat="1" applyFont="1" applyFill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0" fontId="2" fillId="5" borderId="3" xfId="0" applyNumberFormat="1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0" fontId="1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9" fontId="1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10" fontId="2" fillId="5" borderId="0" xfId="0" applyNumberFormat="1" applyFont="1" applyFill="1" applyBorder="1" applyAlignment="1">
      <alignment vertical="center"/>
    </xf>
    <xf numFmtId="0" fontId="5" fillId="5" borderId="0" xfId="0" applyFont="1" applyFill="1" applyAlignment="1">
      <alignment horizontal="left" vertical="center" wrapText="1"/>
    </xf>
    <xf numFmtId="0" fontId="2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 wrapText="1"/>
    </xf>
    <xf numFmtId="10" fontId="2" fillId="5" borderId="3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0" fillId="5" borderId="0" xfId="0" applyFill="1" applyAlignment="1">
      <alignment horizontal="center" vertical="justify"/>
    </xf>
    <xf numFmtId="0" fontId="5" fillId="5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justify"/>
    </xf>
    <xf numFmtId="0" fontId="10" fillId="5" borderId="0" xfId="0" applyFont="1" applyFill="1"/>
    <xf numFmtId="0" fontId="0" fillId="5" borderId="0" xfId="0" applyFill="1"/>
    <xf numFmtId="0" fontId="2" fillId="5" borderId="21" xfId="0" applyFont="1" applyFill="1" applyBorder="1" applyAlignment="1">
      <alignment vertical="center"/>
    </xf>
    <xf numFmtId="0" fontId="0" fillId="5" borderId="0" xfId="0" applyFill="1" applyAlignment="1">
      <alignment vertical="justify"/>
    </xf>
    <xf numFmtId="0" fontId="10" fillId="5" borderId="0" xfId="0" applyFont="1" applyFill="1" applyBorder="1" applyAlignment="1">
      <alignment vertical="justify"/>
    </xf>
    <xf numFmtId="0" fontId="5" fillId="0" borderId="0" xfId="0" applyFont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justify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justify" vertical="center"/>
    </xf>
    <xf numFmtId="16" fontId="2" fillId="5" borderId="0" xfId="0" applyNumberFormat="1" applyFont="1" applyFill="1" applyAlignment="1">
      <alignment vertical="center"/>
    </xf>
    <xf numFmtId="43" fontId="1" fillId="0" borderId="0" xfId="2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43" fontId="2" fillId="0" borderId="0" xfId="2" applyFont="1" applyAlignment="1">
      <alignment vertical="center"/>
    </xf>
    <xf numFmtId="16" fontId="2" fillId="0" borderId="0" xfId="0" applyNumberFormat="1" applyFont="1" applyAlignment="1">
      <alignment vertical="center"/>
    </xf>
    <xf numFmtId="9" fontId="2" fillId="0" borderId="0" xfId="1" applyFont="1" applyAlignment="1">
      <alignment vertical="center"/>
    </xf>
    <xf numFmtId="43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2" fillId="4" borderId="0" xfId="0" applyFont="1" applyFill="1" applyAlignment="1">
      <alignment vertical="center"/>
    </xf>
    <xf numFmtId="43" fontId="15" fillId="0" borderId="0" xfId="2" applyFont="1" applyBorder="1" applyAlignment="1">
      <alignment horizontal="center" vertical="center"/>
    </xf>
    <xf numFmtId="9" fontId="12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2" fillId="5" borderId="15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5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9" fontId="2" fillId="5" borderId="3" xfId="1" applyFont="1" applyFill="1" applyBorder="1" applyAlignment="1">
      <alignment horizontal="center" vertical="center" wrapText="1"/>
    </xf>
    <xf numFmtId="14" fontId="8" fillId="5" borderId="3" xfId="0" applyNumberFormat="1" applyFont="1" applyFill="1" applyBorder="1" applyAlignment="1">
      <alignment vertical="center" wrapText="1"/>
    </xf>
    <xf numFmtId="14" fontId="2" fillId="5" borderId="3" xfId="0" applyNumberFormat="1" applyFont="1" applyFill="1" applyBorder="1" applyAlignment="1">
      <alignment vertical="center" wrapText="1"/>
    </xf>
    <xf numFmtId="0" fontId="5" fillId="5" borderId="0" xfId="0" applyFont="1" applyFill="1" applyAlignment="1">
      <alignment horizontal="left" vertical="center" wrapText="1"/>
    </xf>
    <xf numFmtId="0" fontId="2" fillId="5" borderId="0" xfId="0" applyFont="1" applyFill="1"/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 wrapText="1"/>
    </xf>
    <xf numFmtId="14" fontId="2" fillId="5" borderId="0" xfId="0" applyNumberFormat="1" applyFont="1" applyFill="1" applyBorder="1" applyAlignment="1">
      <alignment horizontal="center" vertical="center"/>
    </xf>
    <xf numFmtId="10" fontId="1" fillId="5" borderId="0" xfId="0" applyNumberFormat="1" applyFont="1" applyFill="1" applyBorder="1" applyAlignment="1">
      <alignment horizontal="center" vertical="center" wrapText="1"/>
    </xf>
    <xf numFmtId="10" fontId="2" fillId="5" borderId="0" xfId="0" applyNumberFormat="1" applyFont="1" applyFill="1" applyBorder="1" applyAlignment="1">
      <alignment horizontal="center" vertical="center" wrapText="1"/>
    </xf>
    <xf numFmtId="10" fontId="2" fillId="5" borderId="0" xfId="1" applyNumberFormat="1" applyFont="1" applyFill="1" applyAlignment="1">
      <alignment vertical="center"/>
    </xf>
    <xf numFmtId="0" fontId="3" fillId="2" borderId="8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49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10" fontId="2" fillId="5" borderId="4" xfId="0" applyNumberFormat="1" applyFont="1" applyFill="1" applyBorder="1" applyAlignment="1">
      <alignment horizontal="center" vertical="center"/>
    </xf>
    <xf numFmtId="10" fontId="2" fillId="5" borderId="5" xfId="0" applyNumberFormat="1" applyFont="1" applyFill="1" applyBorder="1" applyAlignment="1">
      <alignment horizontal="center" vertical="center"/>
    </xf>
    <xf numFmtId="9" fontId="2" fillId="5" borderId="5" xfId="0" applyNumberFormat="1" applyFont="1" applyFill="1" applyBorder="1" applyAlignment="1">
      <alignment horizontal="center" vertical="center"/>
    </xf>
    <xf numFmtId="10" fontId="2" fillId="5" borderId="6" xfId="0" applyNumberFormat="1" applyFont="1" applyFill="1" applyBorder="1" applyAlignment="1">
      <alignment horizontal="center" vertical="center"/>
    </xf>
    <xf numFmtId="14" fontId="2" fillId="5" borderId="5" xfId="0" applyNumberFormat="1" applyFont="1" applyFill="1" applyBorder="1" applyAlignment="1">
      <alignment vertical="center" wrapText="1"/>
    </xf>
    <xf numFmtId="10" fontId="2" fillId="5" borderId="5" xfId="0" applyNumberFormat="1" applyFont="1" applyFill="1" applyBorder="1" applyAlignment="1">
      <alignment horizontal="center" vertical="center" wrapText="1"/>
    </xf>
    <xf numFmtId="10" fontId="1" fillId="5" borderId="6" xfId="1" applyNumberFormat="1" applyFont="1" applyFill="1" applyBorder="1" applyAlignment="1">
      <alignment horizontal="center" vertical="center" wrapText="1"/>
    </xf>
    <xf numFmtId="10" fontId="1" fillId="0" borderId="45" xfId="0" applyNumberFormat="1" applyFont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 wrapText="1"/>
    </xf>
    <xf numFmtId="10" fontId="2" fillId="5" borderId="0" xfId="1" applyNumberFormat="1" applyFont="1" applyFill="1" applyBorder="1" applyAlignment="1">
      <alignment vertical="center"/>
    </xf>
    <xf numFmtId="14" fontId="2" fillId="5" borderId="5" xfId="0" applyNumberFormat="1" applyFont="1" applyFill="1" applyBorder="1" applyAlignment="1">
      <alignment horizontal="center" vertical="center"/>
    </xf>
    <xf numFmtId="164" fontId="1" fillId="5" borderId="4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1" fillId="5" borderId="4" xfId="1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justify"/>
    </xf>
    <xf numFmtId="10" fontId="14" fillId="5" borderId="0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 applyAlignment="1">
      <alignment vertical="center"/>
    </xf>
    <xf numFmtId="164" fontId="6" fillId="2" borderId="48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0" fillId="5" borderId="0" xfId="0" applyNumberFormat="1" applyFill="1"/>
    <xf numFmtId="10" fontId="2" fillId="0" borderId="5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 wrapText="1"/>
    </xf>
    <xf numFmtId="14" fontId="2" fillId="5" borderId="34" xfId="0" applyNumberFormat="1" applyFont="1" applyFill="1" applyBorder="1" applyAlignment="1">
      <alignment horizontal="center" vertical="center"/>
    </xf>
    <xf numFmtId="164" fontId="2" fillId="5" borderId="34" xfId="0" applyNumberFormat="1" applyFont="1" applyFill="1" applyBorder="1" applyAlignment="1">
      <alignment horizontal="center" vertical="center" wrapText="1"/>
    </xf>
    <xf numFmtId="164" fontId="2" fillId="5" borderId="34" xfId="0" applyNumberFormat="1" applyFont="1" applyFill="1" applyBorder="1" applyAlignment="1">
      <alignment horizontal="center" vertical="center"/>
    </xf>
    <xf numFmtId="164" fontId="1" fillId="5" borderId="46" xfId="0" applyNumberFormat="1" applyFont="1" applyFill="1" applyBorder="1" applyAlignment="1">
      <alignment horizontal="center" vertical="center"/>
    </xf>
    <xf numFmtId="10" fontId="2" fillId="0" borderId="43" xfId="0" applyNumberFormat="1" applyFont="1" applyFill="1" applyBorder="1" applyAlignment="1">
      <alignment horizontal="center" vertical="center"/>
    </xf>
    <xf numFmtId="164" fontId="2" fillId="5" borderId="43" xfId="0" applyNumberFormat="1" applyFont="1" applyFill="1" applyBorder="1" applyAlignment="1">
      <alignment horizontal="center" vertical="center"/>
    </xf>
    <xf numFmtId="9" fontId="2" fillId="5" borderId="5" xfId="0" applyNumberFormat="1" applyFont="1" applyFill="1" applyBorder="1" applyAlignment="1">
      <alignment horizontal="center" vertical="center" wrapText="1"/>
    </xf>
    <xf numFmtId="164" fontId="12" fillId="5" borderId="5" xfId="0" applyNumberFormat="1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0" fontId="15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/>
    </xf>
    <xf numFmtId="164" fontId="12" fillId="5" borderId="4" xfId="0" applyNumberFormat="1" applyFont="1" applyFill="1" applyBorder="1" applyAlignment="1">
      <alignment horizontal="center" vertical="center"/>
    </xf>
    <xf numFmtId="164" fontId="15" fillId="5" borderId="0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justify"/>
    </xf>
    <xf numFmtId="0" fontId="5" fillId="5" borderId="0" xfId="0" applyFont="1" applyFill="1" applyAlignment="1">
      <alignment horizontal="left" vertical="center" wrapText="1"/>
    </xf>
    <xf numFmtId="0" fontId="2" fillId="5" borderId="0" xfId="0" applyFont="1" applyFill="1" applyBorder="1" applyAlignment="1">
      <alignment vertical="justify"/>
    </xf>
    <xf numFmtId="164" fontId="2" fillId="5" borderId="0" xfId="0" applyNumberFormat="1" applyFont="1" applyFill="1" applyBorder="1" applyAlignment="1">
      <alignment vertical="justify"/>
    </xf>
    <xf numFmtId="164" fontId="2" fillId="5" borderId="0" xfId="0" applyNumberFormat="1" applyFont="1" applyFill="1" applyAlignment="1">
      <alignment vertical="justify"/>
    </xf>
    <xf numFmtId="164" fontId="2" fillId="5" borderId="0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justify"/>
    </xf>
    <xf numFmtId="0" fontId="14" fillId="2" borderId="7" xfId="0" applyFont="1" applyFill="1" applyBorder="1" applyAlignment="1">
      <alignment horizontal="center" vertical="justify"/>
    </xf>
    <xf numFmtId="0" fontId="20" fillId="5" borderId="0" xfId="0" applyFont="1" applyFill="1" applyAlignment="1">
      <alignment vertical="center"/>
    </xf>
    <xf numFmtId="0" fontId="14" fillId="2" borderId="8" xfId="0" applyFont="1" applyFill="1" applyBorder="1" applyAlignment="1">
      <alignment horizontal="center" vertical="justify"/>
    </xf>
    <xf numFmtId="0" fontId="14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22" fillId="6" borderId="57" xfId="0" applyFont="1" applyFill="1" applyBorder="1" applyAlignment="1">
      <alignment horizontal="center"/>
    </xf>
    <xf numFmtId="0" fontId="22" fillId="6" borderId="61" xfId="0" applyFont="1" applyFill="1" applyBorder="1" applyAlignment="1">
      <alignment horizontal="center"/>
    </xf>
    <xf numFmtId="0" fontId="22" fillId="7" borderId="62" xfId="0" applyFont="1" applyFill="1" applyBorder="1" applyAlignment="1">
      <alignment horizontal="center"/>
    </xf>
    <xf numFmtId="0" fontId="22" fillId="7" borderId="63" xfId="0" applyFont="1" applyFill="1" applyBorder="1" applyAlignment="1">
      <alignment horizontal="center"/>
    </xf>
    <xf numFmtId="0" fontId="10" fillId="7" borderId="66" xfId="0" applyFont="1" applyFill="1" applyBorder="1" applyAlignment="1">
      <alignment horizontal="justify" vertical="center" wrapText="1"/>
    </xf>
    <xf numFmtId="0" fontId="10" fillId="7" borderId="67" xfId="0" applyFont="1" applyFill="1" applyBorder="1" applyAlignment="1">
      <alignment horizontal="justify" vertical="center" wrapText="1"/>
    </xf>
    <xf numFmtId="0" fontId="10" fillId="10" borderId="70" xfId="0" applyFont="1" applyFill="1" applyBorder="1" applyAlignment="1">
      <alignment horizontal="justify" vertical="center" wrapText="1"/>
    </xf>
    <xf numFmtId="0" fontId="23" fillId="11" borderId="74" xfId="0" applyFont="1" applyFill="1" applyBorder="1" applyAlignment="1">
      <alignment horizontal="justify" vertical="center" wrapText="1"/>
    </xf>
    <xf numFmtId="0" fontId="10" fillId="7" borderId="79" xfId="0" applyFont="1" applyFill="1" applyBorder="1" applyAlignment="1">
      <alignment horizontal="justify" vertical="center" wrapText="1"/>
    </xf>
    <xf numFmtId="0" fontId="10" fillId="7" borderId="82" xfId="0" applyFont="1" applyFill="1" applyBorder="1" applyAlignment="1">
      <alignment horizontal="justify" vertical="center" wrapText="1"/>
    </xf>
    <xf numFmtId="0" fontId="23" fillId="11" borderId="84" xfId="0" applyFont="1" applyFill="1" applyBorder="1" applyAlignment="1">
      <alignment horizontal="justify" vertical="center" wrapText="1"/>
    </xf>
    <xf numFmtId="0" fontId="23" fillId="11" borderId="86" xfId="0" applyFont="1" applyFill="1" applyBorder="1" applyAlignment="1">
      <alignment horizontal="justify" vertical="center" wrapText="1"/>
    </xf>
    <xf numFmtId="0" fontId="23" fillId="11" borderId="92" xfId="0" applyFont="1" applyFill="1" applyBorder="1" applyAlignment="1">
      <alignment horizontal="justify" vertical="center" wrapText="1"/>
    </xf>
    <xf numFmtId="0" fontId="10" fillId="10" borderId="94" xfId="0" applyFont="1" applyFill="1" applyBorder="1" applyAlignment="1">
      <alignment horizontal="justify" vertical="center" wrapText="1"/>
    </xf>
    <xf numFmtId="0" fontId="10" fillId="10" borderId="92" xfId="0" applyFont="1" applyFill="1" applyBorder="1" applyAlignment="1">
      <alignment horizontal="justify" vertical="center" wrapText="1"/>
    </xf>
    <xf numFmtId="0" fontId="14" fillId="12" borderId="19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54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164" fontId="2" fillId="0" borderId="33" xfId="1" applyNumberFormat="1" applyFont="1" applyBorder="1"/>
    <xf numFmtId="0" fontId="2" fillId="0" borderId="42" xfId="0" applyFont="1" applyBorder="1" applyAlignment="1">
      <alignment horizontal="center"/>
    </xf>
    <xf numFmtId="164" fontId="2" fillId="0" borderId="4" xfId="1" applyNumberFormat="1" applyFont="1" applyBorder="1"/>
    <xf numFmtId="0" fontId="2" fillId="0" borderId="21" xfId="0" applyFont="1" applyBorder="1" applyAlignment="1">
      <alignment horizontal="center"/>
    </xf>
    <xf numFmtId="164" fontId="2" fillId="0" borderId="99" xfId="0" applyNumberFormat="1" applyFont="1" applyBorder="1"/>
    <xf numFmtId="0" fontId="24" fillId="0" borderId="10" xfId="0" applyFont="1" applyBorder="1" applyAlignment="1">
      <alignment horizontal="center"/>
    </xf>
    <xf numFmtId="164" fontId="25" fillId="0" borderId="22" xfId="0" applyNumberFormat="1" applyFont="1" applyBorder="1"/>
    <xf numFmtId="164" fontId="25" fillId="0" borderId="43" xfId="0" applyNumberFormat="1" applyFont="1" applyBorder="1"/>
    <xf numFmtId="164" fontId="25" fillId="0" borderId="2" xfId="0" applyNumberFormat="1" applyFont="1" applyBorder="1"/>
    <xf numFmtId="164" fontId="25" fillId="0" borderId="44" xfId="0" applyNumberFormat="1" applyFont="1" applyBorder="1"/>
    <xf numFmtId="164" fontId="25" fillId="0" borderId="2" xfId="1" applyNumberFormat="1" applyFont="1" applyBorder="1"/>
    <xf numFmtId="14" fontId="2" fillId="5" borderId="3" xfId="0" applyNumberFormat="1" applyFont="1" applyFill="1" applyBorder="1" applyAlignment="1">
      <alignment horizontal="center" vertical="center" wrapText="1"/>
    </xf>
    <xf numFmtId="14" fontId="12" fillId="5" borderId="5" xfId="0" applyNumberFormat="1" applyFont="1" applyFill="1" applyBorder="1" applyAlignment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 wrapText="1"/>
    </xf>
    <xf numFmtId="164" fontId="12" fillId="5" borderId="6" xfId="0" applyNumberFormat="1" applyFont="1" applyFill="1" applyBorder="1" applyAlignment="1">
      <alignment horizontal="center" vertical="center"/>
    </xf>
    <xf numFmtId="0" fontId="26" fillId="6" borderId="45" xfId="0" applyFont="1" applyFill="1" applyBorder="1" applyAlignment="1">
      <alignment vertical="justify"/>
    </xf>
    <xf numFmtId="0" fontId="26" fillId="6" borderId="45" xfId="0" applyFont="1" applyFill="1" applyBorder="1" applyAlignment="1">
      <alignment horizontal="center"/>
    </xf>
    <xf numFmtId="0" fontId="26" fillId="6" borderId="45" xfId="0" applyFont="1" applyFill="1" applyBorder="1"/>
    <xf numFmtId="0" fontId="22" fillId="6" borderId="75" xfId="0" applyFont="1" applyFill="1" applyBorder="1"/>
    <xf numFmtId="0" fontId="22" fillId="6" borderId="75" xfId="0" applyFont="1" applyFill="1" applyBorder="1" applyAlignment="1">
      <alignment vertical="justify"/>
    </xf>
    <xf numFmtId="0" fontId="10" fillId="0" borderId="75" xfId="0" applyFont="1" applyFill="1" applyBorder="1" applyAlignment="1">
      <alignment vertical="justify"/>
    </xf>
    <xf numFmtId="10" fontId="10" fillId="0" borderId="75" xfId="0" applyNumberFormat="1" applyFont="1" applyFill="1" applyBorder="1"/>
    <xf numFmtId="164" fontId="10" fillId="0" borderId="75" xfId="0" applyNumberFormat="1" applyFont="1" applyFill="1" applyBorder="1"/>
    <xf numFmtId="0" fontId="22" fillId="6" borderId="24" xfId="0" applyFont="1" applyFill="1" applyBorder="1"/>
    <xf numFmtId="0" fontId="22" fillId="6" borderId="24" xfId="0" applyFont="1" applyFill="1" applyBorder="1" applyAlignment="1">
      <alignment vertical="justify"/>
    </xf>
    <xf numFmtId="0" fontId="10" fillId="0" borderId="24" xfId="0" applyFont="1" applyFill="1" applyBorder="1" applyAlignment="1">
      <alignment vertical="justify"/>
    </xf>
    <xf numFmtId="10" fontId="10" fillId="0" borderId="24" xfId="0" applyNumberFormat="1" applyFont="1" applyFill="1" applyBorder="1"/>
    <xf numFmtId="164" fontId="10" fillId="0" borderId="24" xfId="1" applyNumberFormat="1" applyFont="1" applyFill="1" applyBorder="1"/>
    <xf numFmtId="9" fontId="10" fillId="0" borderId="24" xfId="0" applyNumberFormat="1" applyFont="1" applyFill="1" applyBorder="1"/>
    <xf numFmtId="10" fontId="10" fillId="0" borderId="24" xfId="1" applyNumberFormat="1" applyFont="1" applyFill="1" applyBorder="1"/>
    <xf numFmtId="10" fontId="10" fillId="0" borderId="24" xfId="0" applyNumberFormat="1" applyFont="1" applyFill="1" applyBorder="1" applyAlignment="1"/>
    <xf numFmtId="164" fontId="10" fillId="0" borderId="24" xfId="1" applyNumberFormat="1" applyFont="1" applyFill="1" applyBorder="1" applyAlignment="1"/>
    <xf numFmtId="0" fontId="10" fillId="0" borderId="46" xfId="0" applyFont="1" applyFill="1" applyBorder="1" applyAlignment="1">
      <alignment vertical="justify"/>
    </xf>
    <xf numFmtId="0" fontId="10" fillId="0" borderId="0" xfId="0" applyFont="1" applyFill="1" applyBorder="1"/>
    <xf numFmtId="0" fontId="10" fillId="0" borderId="45" xfId="0" applyFont="1" applyFill="1" applyBorder="1" applyAlignment="1">
      <alignment vertical="justify"/>
    </xf>
    <xf numFmtId="0" fontId="10" fillId="0" borderId="77" xfId="0" applyFont="1" applyFill="1" applyBorder="1" applyAlignment="1">
      <alignment vertical="justify"/>
    </xf>
    <xf numFmtId="10" fontId="1" fillId="0" borderId="45" xfId="0" applyNumberFormat="1" applyFont="1" applyFill="1" applyBorder="1"/>
    <xf numFmtId="10" fontId="10" fillId="0" borderId="9" xfId="0" applyNumberFormat="1" applyFont="1" applyFill="1" applyBorder="1"/>
    <xf numFmtId="10" fontId="2" fillId="5" borderId="4" xfId="1" applyNumberFormat="1" applyFont="1" applyFill="1" applyBorder="1" applyAlignment="1">
      <alignment horizontal="center" vertical="center" wrapText="1"/>
    </xf>
    <xf numFmtId="10" fontId="0" fillId="5" borderId="0" xfId="1" applyNumberFormat="1" applyFont="1" applyFill="1" applyAlignment="1">
      <alignment vertical="justify"/>
    </xf>
    <xf numFmtId="166" fontId="0" fillId="5" borderId="0" xfId="1" applyNumberFormat="1" applyFont="1" applyFill="1" applyAlignment="1">
      <alignment vertical="justify"/>
    </xf>
    <xf numFmtId="166" fontId="0" fillId="5" borderId="0" xfId="1" applyNumberFormat="1" applyFont="1" applyFill="1" applyAlignment="1">
      <alignment horizontal="center" vertical="justify"/>
    </xf>
    <xf numFmtId="10" fontId="2" fillId="5" borderId="0" xfId="0" applyNumberFormat="1" applyFont="1" applyFill="1" applyAlignment="1">
      <alignment vertical="center"/>
    </xf>
    <xf numFmtId="164" fontId="2" fillId="5" borderId="4" xfId="1" applyNumberFormat="1" applyFont="1" applyFill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0" fontId="1" fillId="5" borderId="45" xfId="0" applyNumberFormat="1" applyFont="1" applyFill="1" applyBorder="1" applyAlignment="1">
      <alignment horizontal="center" vertical="center"/>
    </xf>
    <xf numFmtId="10" fontId="1" fillId="5" borderId="46" xfId="0" applyNumberFormat="1" applyFont="1" applyFill="1" applyBorder="1" applyAlignment="1">
      <alignment horizontal="center" vertical="center"/>
    </xf>
    <xf numFmtId="10" fontId="2" fillId="5" borderId="30" xfId="0" applyNumberFormat="1" applyFont="1" applyFill="1" applyBorder="1" applyAlignment="1">
      <alignment horizontal="center" vertical="center"/>
    </xf>
    <xf numFmtId="9" fontId="0" fillId="0" borderId="0" xfId="1" applyFont="1"/>
    <xf numFmtId="164" fontId="0" fillId="0" borderId="0" xfId="0" applyNumberFormat="1"/>
    <xf numFmtId="10" fontId="2" fillId="0" borderId="2" xfId="0" applyNumberFormat="1" applyFont="1" applyBorder="1" applyAlignment="1">
      <alignment horizontal="center" vertical="center"/>
    </xf>
    <xf numFmtId="167" fontId="0" fillId="0" borderId="0" xfId="2" applyNumberFormat="1" applyFont="1"/>
    <xf numFmtId="9" fontId="2" fillId="5" borderId="0" xfId="1" applyFont="1" applyFill="1" applyBorder="1" applyAlignment="1">
      <alignment vertical="center"/>
    </xf>
    <xf numFmtId="10" fontId="0" fillId="5" borderId="0" xfId="1" applyNumberFormat="1" applyFont="1" applyFill="1"/>
    <xf numFmtId="43" fontId="10" fillId="0" borderId="24" xfId="2" applyFont="1" applyFill="1" applyBorder="1"/>
    <xf numFmtId="9" fontId="0" fillId="0" borderId="0" xfId="0" applyNumberFormat="1"/>
    <xf numFmtId="43" fontId="0" fillId="0" borderId="0" xfId="0" applyNumberFormat="1"/>
    <xf numFmtId="0" fontId="10" fillId="5" borderId="24" xfId="0" applyFont="1" applyFill="1" applyBorder="1" applyAlignment="1">
      <alignment vertical="justify"/>
    </xf>
    <xf numFmtId="10" fontId="10" fillId="5" borderId="24" xfId="0" applyNumberFormat="1" applyFont="1" applyFill="1" applyBorder="1"/>
    <xf numFmtId="9" fontId="10" fillId="5" borderId="24" xfId="0" applyNumberFormat="1" applyFont="1" applyFill="1" applyBorder="1"/>
    <xf numFmtId="43" fontId="10" fillId="0" borderId="24" xfId="2" applyFont="1" applyFill="1" applyBorder="1" applyAlignment="1"/>
    <xf numFmtId="10" fontId="2" fillId="0" borderId="0" xfId="0" applyNumberFormat="1" applyFont="1" applyAlignment="1">
      <alignment vertical="center"/>
    </xf>
    <xf numFmtId="10" fontId="2" fillId="5" borderId="6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/>
    </xf>
    <xf numFmtId="10" fontId="1" fillId="5" borderId="4" xfId="1" applyNumberFormat="1" applyFont="1" applyFill="1" applyBorder="1" applyAlignment="1">
      <alignment horizontal="center" vertical="center" wrapText="1"/>
    </xf>
    <xf numFmtId="10" fontId="2" fillId="0" borderId="96" xfId="0" applyNumberFormat="1" applyFont="1" applyBorder="1"/>
    <xf numFmtId="10" fontId="2" fillId="0" borderId="97" xfId="1" applyNumberFormat="1" applyFont="1" applyBorder="1"/>
    <xf numFmtId="10" fontId="2" fillId="0" borderId="17" xfId="0" applyNumberFormat="1" applyFont="1" applyBorder="1"/>
    <xf numFmtId="10" fontId="2" fillId="0" borderId="21" xfId="0" applyNumberFormat="1" applyFont="1" applyBorder="1"/>
    <xf numFmtId="10" fontId="2" fillId="0" borderId="3" xfId="1" applyNumberFormat="1" applyFont="1" applyBorder="1"/>
    <xf numFmtId="10" fontId="2" fillId="0" borderId="98" xfId="0" applyNumberFormat="1" applyFont="1" applyBorder="1"/>
    <xf numFmtId="10" fontId="2" fillId="0" borderId="16" xfId="0" applyNumberFormat="1" applyFont="1" applyBorder="1"/>
    <xf numFmtId="10" fontId="2" fillId="0" borderId="0" xfId="0" applyNumberFormat="1" applyFont="1" applyBorder="1"/>
    <xf numFmtId="10" fontId="1" fillId="0" borderId="1" xfId="0" applyNumberFormat="1" applyFont="1" applyBorder="1" applyAlignment="1">
      <alignment horizontal="center" vertical="center"/>
    </xf>
    <xf numFmtId="166" fontId="1" fillId="5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9" fontId="2" fillId="0" borderId="0" xfId="0" applyNumberFormat="1" applyFont="1" applyAlignment="1">
      <alignment vertical="center"/>
    </xf>
    <xf numFmtId="164" fontId="0" fillId="0" borderId="0" xfId="1" applyNumberFormat="1" applyFont="1"/>
    <xf numFmtId="10" fontId="0" fillId="0" borderId="0" xfId="0" applyNumberFormat="1"/>
    <xf numFmtId="168" fontId="2" fillId="0" borderId="0" xfId="0" applyNumberFormat="1" applyFont="1" applyAlignment="1">
      <alignment vertical="center"/>
    </xf>
    <xf numFmtId="0" fontId="10" fillId="10" borderId="70" xfId="0" applyFont="1" applyFill="1" applyBorder="1" applyAlignment="1">
      <alignment horizontal="justify" vertical="center" wrapText="1"/>
    </xf>
    <xf numFmtId="0" fontId="10" fillId="10" borderId="75" xfId="0" applyFont="1" applyFill="1" applyBorder="1" applyAlignment="1">
      <alignment horizontal="justify" vertical="center" wrapText="1"/>
    </xf>
    <xf numFmtId="0" fontId="10" fillId="10" borderId="46" xfId="0" applyFont="1" applyFill="1" applyBorder="1" applyAlignment="1">
      <alignment horizontal="justify" vertical="center" wrapText="1"/>
    </xf>
    <xf numFmtId="0" fontId="10" fillId="10" borderId="71" xfId="0" applyFont="1" applyFill="1" applyBorder="1" applyAlignment="1">
      <alignment horizontal="justify" vertical="center" wrapText="1"/>
    </xf>
    <xf numFmtId="0" fontId="10" fillId="10" borderId="76" xfId="0" applyFont="1" applyFill="1" applyBorder="1" applyAlignment="1">
      <alignment horizontal="justify" vertical="center" wrapText="1"/>
    </xf>
    <xf numFmtId="0" fontId="10" fillId="7" borderId="73" xfId="0" applyFont="1" applyFill="1" applyBorder="1" applyAlignment="1">
      <alignment horizontal="justify" vertical="center" wrapText="1"/>
    </xf>
    <xf numFmtId="0" fontId="10" fillId="7" borderId="78" xfId="0" applyFont="1" applyFill="1" applyBorder="1" applyAlignment="1">
      <alignment horizontal="justify" vertical="center" wrapText="1"/>
    </xf>
    <xf numFmtId="0" fontId="10" fillId="10" borderId="77" xfId="0" applyFont="1" applyFill="1" applyBorder="1" applyAlignment="1">
      <alignment horizontal="justify" vertical="center" wrapText="1"/>
    </xf>
    <xf numFmtId="0" fontId="10" fillId="10" borderId="94" xfId="0" applyFont="1" applyFill="1" applyBorder="1" applyAlignment="1">
      <alignment horizontal="justify" vertical="center" wrapText="1"/>
    </xf>
    <xf numFmtId="0" fontId="22" fillId="7" borderId="58" xfId="0" applyFont="1" applyFill="1" applyBorder="1" applyAlignment="1">
      <alignment horizontal="center"/>
    </xf>
    <xf numFmtId="0" fontId="22" fillId="7" borderId="59" xfId="0" applyFont="1" applyFill="1" applyBorder="1" applyAlignment="1">
      <alignment horizontal="center"/>
    </xf>
    <xf numFmtId="0" fontId="22" fillId="8" borderId="60" xfId="0" applyFont="1" applyFill="1" applyBorder="1" applyAlignment="1">
      <alignment horizontal="center"/>
    </xf>
    <xf numFmtId="0" fontId="22" fillId="8" borderId="59" xfId="0" applyFont="1" applyFill="1" applyBorder="1" applyAlignment="1">
      <alignment horizontal="center"/>
    </xf>
    <xf numFmtId="0" fontId="22" fillId="9" borderId="64" xfId="0" applyFont="1" applyFill="1" applyBorder="1" applyAlignment="1">
      <alignment horizontal="center"/>
    </xf>
    <xf numFmtId="0" fontId="22" fillId="9" borderId="65" xfId="0" applyFont="1" applyFill="1" applyBorder="1" applyAlignment="1">
      <alignment horizontal="center"/>
    </xf>
    <xf numFmtId="0" fontId="22" fillId="9" borderId="63" xfId="0" applyFont="1" applyFill="1" applyBorder="1" applyAlignment="1">
      <alignment horizontal="center"/>
    </xf>
    <xf numFmtId="0" fontId="22" fillId="10" borderId="65" xfId="0" applyFont="1" applyFill="1" applyBorder="1" applyAlignment="1">
      <alignment horizontal="center"/>
    </xf>
    <xf numFmtId="0" fontId="22" fillId="10" borderId="63" xfId="0" applyFont="1" applyFill="1" applyBorder="1" applyAlignment="1">
      <alignment horizontal="center"/>
    </xf>
    <xf numFmtId="0" fontId="10" fillId="10" borderId="68" xfId="0" applyFont="1" applyFill="1" applyBorder="1" applyAlignment="1">
      <alignment horizontal="justify" vertical="center" wrapText="1" readingOrder="1"/>
    </xf>
    <xf numFmtId="0" fontId="10" fillId="10" borderId="73" xfId="0" applyFont="1" applyFill="1" applyBorder="1" applyAlignment="1">
      <alignment horizontal="justify" vertical="center" wrapText="1" readingOrder="1"/>
    </xf>
    <xf numFmtId="0" fontId="10" fillId="10" borderId="91" xfId="0" applyFont="1" applyFill="1" applyBorder="1" applyAlignment="1">
      <alignment horizontal="justify" vertical="center" wrapText="1" readingOrder="1"/>
    </xf>
    <xf numFmtId="0" fontId="10" fillId="7" borderId="81" xfId="0" applyFont="1" applyFill="1" applyBorder="1" applyAlignment="1">
      <alignment horizontal="justify" vertical="center" wrapText="1"/>
    </xf>
    <xf numFmtId="0" fontId="10" fillId="9" borderId="83" xfId="0" applyFont="1" applyFill="1" applyBorder="1" applyAlignment="1">
      <alignment horizontal="justify" vertical="center" wrapText="1" readingOrder="1"/>
    </xf>
    <xf numFmtId="0" fontId="10" fillId="9" borderId="92" xfId="0" applyFont="1" applyFill="1" applyBorder="1" applyAlignment="1">
      <alignment horizontal="justify" vertical="center" wrapText="1" readingOrder="1"/>
    </xf>
    <xf numFmtId="0" fontId="23" fillId="9" borderId="45" xfId="0" applyFont="1" applyFill="1" applyBorder="1" applyAlignment="1">
      <alignment horizontal="justify" vertical="center" wrapText="1"/>
    </xf>
    <xf numFmtId="0" fontId="23" fillId="9" borderId="93" xfId="0" applyFont="1" applyFill="1" applyBorder="1" applyAlignment="1">
      <alignment horizontal="justify" vertical="center" wrapText="1"/>
    </xf>
    <xf numFmtId="0" fontId="10" fillId="10" borderId="88" xfId="0" applyFont="1" applyFill="1" applyBorder="1" applyAlignment="1">
      <alignment horizontal="justify" vertical="center" wrapText="1"/>
    </xf>
    <xf numFmtId="0" fontId="10" fillId="10" borderId="80" xfId="0" applyFont="1" applyFill="1" applyBorder="1" applyAlignment="1">
      <alignment horizontal="justify" vertical="center" wrapText="1"/>
    </xf>
    <xf numFmtId="0" fontId="10" fillId="7" borderId="91" xfId="0" applyFont="1" applyFill="1" applyBorder="1" applyAlignment="1">
      <alignment horizontal="justify" vertical="center" wrapText="1"/>
    </xf>
    <xf numFmtId="0" fontId="10" fillId="9" borderId="89" xfId="0" applyFont="1" applyFill="1" applyBorder="1" applyAlignment="1">
      <alignment horizontal="justify" vertical="center" wrapText="1"/>
    </xf>
    <xf numFmtId="0" fontId="10" fillId="9" borderId="73" xfId="0" applyFont="1" applyFill="1" applyBorder="1" applyAlignment="1">
      <alignment horizontal="justify" vertical="center" wrapText="1"/>
    </xf>
    <xf numFmtId="0" fontId="10" fillId="9" borderId="91" xfId="0" applyFont="1" applyFill="1" applyBorder="1" applyAlignment="1">
      <alignment horizontal="justify" vertical="center" wrapText="1"/>
    </xf>
    <xf numFmtId="0" fontId="10" fillId="10" borderId="70" xfId="0" applyFont="1" applyFill="1" applyBorder="1" applyAlignment="1">
      <alignment horizontal="justify" vertical="center" wrapText="1" readingOrder="1"/>
    </xf>
    <xf numFmtId="0" fontId="10" fillId="10" borderId="75" xfId="0" applyFont="1" applyFill="1" applyBorder="1" applyAlignment="1">
      <alignment horizontal="justify" vertical="center" wrapText="1" readingOrder="1"/>
    </xf>
    <xf numFmtId="0" fontId="10" fillId="10" borderId="94" xfId="0" applyFont="1" applyFill="1" applyBorder="1" applyAlignment="1">
      <alignment horizontal="justify" vertical="center" wrapText="1" readingOrder="1"/>
    </xf>
    <xf numFmtId="0" fontId="22" fillId="6" borderId="57" xfId="0" applyFont="1" applyFill="1" applyBorder="1" applyAlignment="1">
      <alignment horizontal="center" vertical="center"/>
    </xf>
    <xf numFmtId="0" fontId="22" fillId="6" borderId="72" xfId="0" applyFont="1" applyFill="1" applyBorder="1" applyAlignment="1">
      <alignment horizontal="center" vertical="center"/>
    </xf>
    <xf numFmtId="0" fontId="22" fillId="6" borderId="85" xfId="0" applyFont="1" applyFill="1" applyBorder="1" applyAlignment="1">
      <alignment horizontal="center" vertical="center"/>
    </xf>
    <xf numFmtId="0" fontId="23" fillId="9" borderId="68" xfId="0" applyFont="1" applyFill="1" applyBorder="1" applyAlignment="1">
      <alignment horizontal="justify" vertical="center" wrapText="1"/>
    </xf>
    <xf numFmtId="0" fontId="23" fillId="9" borderId="73" xfId="0" applyFont="1" applyFill="1" applyBorder="1" applyAlignment="1">
      <alignment horizontal="justify" vertical="center" wrapText="1"/>
    </xf>
    <xf numFmtId="0" fontId="23" fillId="9" borderId="87" xfId="0" applyFont="1" applyFill="1" applyBorder="1" applyAlignment="1">
      <alignment horizontal="justify" vertical="center" wrapText="1"/>
    </xf>
    <xf numFmtId="0" fontId="10" fillId="9" borderId="69" xfId="0" applyFont="1" applyFill="1" applyBorder="1" applyAlignment="1">
      <alignment horizontal="justify" vertical="center" wrapText="1"/>
    </xf>
    <xf numFmtId="0" fontId="10" fillId="9" borderId="45" xfId="0" applyFont="1" applyFill="1" applyBorder="1" applyAlignment="1">
      <alignment horizontal="justify" vertical="center" wrapText="1"/>
    </xf>
    <xf numFmtId="0" fontId="23" fillId="9" borderId="70" xfId="0" applyFont="1" applyFill="1" applyBorder="1" applyAlignment="1">
      <alignment horizontal="justify" vertical="center" wrapText="1" readingOrder="1"/>
    </xf>
    <xf numFmtId="0" fontId="23" fillId="9" borderId="75" xfId="0" applyFont="1" applyFill="1" applyBorder="1" applyAlignment="1">
      <alignment horizontal="justify" vertical="center" wrapText="1" readingOrder="1"/>
    </xf>
    <xf numFmtId="0" fontId="23" fillId="9" borderId="94" xfId="0" applyFont="1" applyFill="1" applyBorder="1" applyAlignment="1">
      <alignment horizontal="justify" vertical="center" wrapText="1" readingOrder="1"/>
    </xf>
    <xf numFmtId="0" fontId="10" fillId="9" borderId="71" xfId="0" applyFont="1" applyFill="1" applyBorder="1" applyAlignment="1">
      <alignment horizontal="justify" vertical="center" wrapText="1" readingOrder="1"/>
    </xf>
    <xf numFmtId="0" fontId="10" fillId="9" borderId="76" xfId="0" applyFont="1" applyFill="1" applyBorder="1" applyAlignment="1">
      <alignment horizontal="justify" vertical="center" wrapText="1" readingOrder="1"/>
    </xf>
    <xf numFmtId="0" fontId="10" fillId="9" borderId="80" xfId="0" applyFont="1" applyFill="1" applyBorder="1" applyAlignment="1">
      <alignment horizontal="justify" vertical="center" wrapText="1" readingOrder="1"/>
    </xf>
    <xf numFmtId="0" fontId="23" fillId="9" borderId="77" xfId="0" applyFont="1" applyFill="1" applyBorder="1" applyAlignment="1">
      <alignment horizontal="justify" vertical="center" wrapText="1"/>
    </xf>
    <xf numFmtId="0" fontId="23" fillId="9" borderId="75" xfId="0" applyFont="1" applyFill="1" applyBorder="1" applyAlignment="1">
      <alignment horizontal="justify" vertical="center" wrapText="1"/>
    </xf>
    <xf numFmtId="0" fontId="23" fillId="9" borderId="46" xfId="0" applyFont="1" applyFill="1" applyBorder="1" applyAlignment="1">
      <alignment horizontal="justify" vertical="center" wrapText="1"/>
    </xf>
    <xf numFmtId="0" fontId="22" fillId="6" borderId="90" xfId="0" applyFont="1" applyFill="1" applyBorder="1" applyAlignment="1">
      <alignment horizontal="center" vertical="center"/>
    </xf>
    <xf numFmtId="10" fontId="10" fillId="5" borderId="100" xfId="0" applyNumberFormat="1" applyFont="1" applyFill="1" applyBorder="1" applyAlignment="1">
      <alignment horizontal="right"/>
    </xf>
    <xf numFmtId="10" fontId="10" fillId="5" borderId="101" xfId="0" applyNumberFormat="1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justify"/>
    </xf>
    <xf numFmtId="0" fontId="10" fillId="0" borderId="24" xfId="0" applyFont="1" applyFill="1" applyBorder="1" applyAlignment="1">
      <alignment horizontal="left" vertical="justify"/>
    </xf>
    <xf numFmtId="10" fontId="10" fillId="0" borderId="24" xfId="0" applyNumberFormat="1" applyFont="1" applyFill="1" applyBorder="1" applyAlignment="1">
      <alignment horizontal="right"/>
    </xf>
    <xf numFmtId="164" fontId="10" fillId="0" borderId="24" xfId="1" applyNumberFormat="1" applyFont="1" applyFill="1" applyBorder="1" applyAlignment="1">
      <alignment horizontal="right"/>
    </xf>
    <xf numFmtId="0" fontId="10" fillId="5" borderId="24" xfId="0" applyFont="1" applyFill="1" applyBorder="1" applyAlignment="1">
      <alignment horizontal="left" vertical="justify"/>
    </xf>
    <xf numFmtId="10" fontId="10" fillId="5" borderId="24" xfId="0" applyNumberFormat="1" applyFont="1" applyFill="1" applyBorder="1" applyAlignment="1">
      <alignment horizontal="right"/>
    </xf>
    <xf numFmtId="0" fontId="22" fillId="6" borderId="24" xfId="0" applyFont="1" applyFill="1" applyBorder="1" applyAlignment="1">
      <alignment horizontal="right"/>
    </xf>
    <xf numFmtId="0" fontId="22" fillId="6" borderId="24" xfId="0" applyFont="1" applyFill="1" applyBorder="1" applyAlignment="1">
      <alignment horizontal="left" vertical="justify"/>
    </xf>
    <xf numFmtId="0" fontId="22" fillId="6" borderId="75" xfId="0" applyFont="1" applyFill="1" applyBorder="1" applyAlignment="1">
      <alignment horizontal="right"/>
    </xf>
    <xf numFmtId="0" fontId="22" fillId="6" borderId="46" xfId="0" applyFont="1" applyFill="1" applyBorder="1" applyAlignment="1">
      <alignment horizontal="right"/>
    </xf>
    <xf numFmtId="0" fontId="22" fillId="6" borderId="75" xfId="0" applyFont="1" applyFill="1" applyBorder="1" applyAlignment="1">
      <alignment horizontal="left" vertical="justify"/>
    </xf>
    <xf numFmtId="0" fontId="22" fillId="6" borderId="46" xfId="0" applyFont="1" applyFill="1" applyBorder="1" applyAlignment="1">
      <alignment horizontal="left" vertical="justify"/>
    </xf>
    <xf numFmtId="0" fontId="10" fillId="0" borderId="75" xfId="0" applyFont="1" applyFill="1" applyBorder="1" applyAlignment="1">
      <alignment horizontal="left" vertical="justify"/>
    </xf>
    <xf numFmtId="0" fontId="10" fillId="0" borderId="46" xfId="0" applyFont="1" applyFill="1" applyBorder="1" applyAlignment="1">
      <alignment horizontal="left" vertical="justify"/>
    </xf>
    <xf numFmtId="0" fontId="1" fillId="6" borderId="45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left" vertical="justify"/>
    </xf>
    <xf numFmtId="0" fontId="10" fillId="0" borderId="77" xfId="0" applyFont="1" applyFill="1" applyBorder="1" applyAlignment="1">
      <alignment horizontal="left" vertical="justify"/>
    </xf>
    <xf numFmtId="0" fontId="10" fillId="0" borderId="77" xfId="0" applyFont="1" applyFill="1" applyBorder="1" applyAlignment="1">
      <alignment vertical="justify"/>
    </xf>
    <xf numFmtId="0" fontId="10" fillId="0" borderId="75" xfId="0" applyFont="1" applyFill="1" applyBorder="1" applyAlignment="1">
      <alignment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14" fillId="12" borderId="10" xfId="0" applyFont="1" applyFill="1" applyBorder="1" applyAlignment="1">
      <alignment horizontal="center" vertical="center" wrapText="1"/>
    </xf>
    <xf numFmtId="0" fontId="14" fillId="12" borderId="20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95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5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32" xfId="0" applyFont="1" applyFill="1" applyBorder="1" applyAlignment="1">
      <alignment vertical="justify"/>
    </xf>
    <xf numFmtId="0" fontId="0" fillId="0" borderId="33" xfId="0" applyBorder="1" applyAlignment="1">
      <alignment vertical="justify"/>
    </xf>
    <xf numFmtId="0" fontId="3" fillId="2" borderId="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9" fontId="1" fillId="0" borderId="30" xfId="1" applyFont="1" applyBorder="1" applyAlignment="1">
      <alignment horizontal="center" vertical="center" wrapText="1"/>
    </xf>
    <xf numFmtId="9" fontId="1" fillId="0" borderId="40" xfId="1" applyFont="1" applyBorder="1" applyAlignment="1">
      <alignment horizontal="center" vertical="center" wrapText="1"/>
    </xf>
    <xf numFmtId="9" fontId="1" fillId="0" borderId="31" xfId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5" borderId="4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9" fontId="1" fillId="5" borderId="4" xfId="0" applyNumberFormat="1" applyFont="1" applyFill="1" applyBorder="1" applyAlignment="1">
      <alignment horizontal="center" vertical="center"/>
    </xf>
    <xf numFmtId="9" fontId="1" fillId="5" borderId="6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" fillId="5" borderId="52" xfId="0" applyFont="1" applyFill="1" applyBorder="1" applyAlignment="1">
      <alignment horizontal="left" vertical="center" wrapText="1"/>
    </xf>
    <xf numFmtId="0" fontId="2" fillId="5" borderId="53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5" borderId="29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47" xfId="0" applyFont="1" applyFill="1" applyBorder="1" applyAlignment="1">
      <alignment horizontal="left" vertical="center" wrapText="1"/>
    </xf>
    <xf numFmtId="164" fontId="1" fillId="0" borderId="3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justify"/>
    </xf>
    <xf numFmtId="0" fontId="2" fillId="5" borderId="0" xfId="0" applyFont="1" applyFill="1" applyAlignment="1">
      <alignment horizontal="center" vertical="justify"/>
    </xf>
    <xf numFmtId="0" fontId="2" fillId="0" borderId="1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left" vertical="center" wrapText="1"/>
    </xf>
    <xf numFmtId="0" fontId="8" fillId="5" borderId="23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justify"/>
    </xf>
    <xf numFmtId="0" fontId="1" fillId="0" borderId="17" xfId="0" applyFont="1" applyBorder="1" applyAlignment="1">
      <alignment horizontal="left" vertical="center" wrapText="1"/>
    </xf>
    <xf numFmtId="9" fontId="1" fillId="0" borderId="30" xfId="1" applyNumberFormat="1" applyFont="1" applyBorder="1" applyAlignment="1">
      <alignment horizontal="center" vertical="center" wrapText="1"/>
    </xf>
    <xf numFmtId="9" fontId="1" fillId="0" borderId="40" xfId="1" applyNumberFormat="1" applyFont="1" applyBorder="1" applyAlignment="1">
      <alignment horizontal="center" vertical="center" wrapText="1"/>
    </xf>
    <xf numFmtId="9" fontId="1" fillId="0" borderId="31" xfId="1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justify"/>
    </xf>
    <xf numFmtId="0" fontId="1" fillId="0" borderId="35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4" fillId="5" borderId="37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38" xfId="0" applyFont="1" applyFill="1" applyBorder="1" applyAlignment="1">
      <alignment horizontal="left" vertical="center" wrapText="1"/>
    </xf>
    <xf numFmtId="0" fontId="4" fillId="5" borderId="39" xfId="0" applyFont="1" applyFill="1" applyBorder="1" applyAlignment="1">
      <alignment horizontal="left" vertical="center" wrapText="1"/>
    </xf>
    <xf numFmtId="0" fontId="2" fillId="5" borderId="5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164" fontId="1" fillId="5" borderId="4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justify"/>
    </xf>
    <xf numFmtId="0" fontId="1" fillId="0" borderId="36" xfId="0" applyFont="1" applyBorder="1" applyAlignment="1">
      <alignment horizontal="center" vertical="justify"/>
    </xf>
    <xf numFmtId="164" fontId="1" fillId="0" borderId="4" xfId="1" applyNumberFormat="1" applyFon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64" fontId="2" fillId="5" borderId="27" xfId="0" applyNumberFormat="1" applyFont="1" applyFill="1" applyBorder="1" applyAlignment="1">
      <alignment horizontal="center" vertical="center"/>
    </xf>
    <xf numFmtId="164" fontId="2" fillId="5" borderId="26" xfId="0" applyNumberFormat="1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justify"/>
    </xf>
    <xf numFmtId="164" fontId="0" fillId="0" borderId="33" xfId="0" applyNumberFormat="1" applyBorder="1" applyAlignment="1">
      <alignment vertical="justify"/>
    </xf>
    <xf numFmtId="0" fontId="2" fillId="0" borderId="4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2" fillId="5" borderId="42" xfId="0" applyFont="1" applyFill="1" applyBorder="1" applyAlignment="1">
      <alignment horizontal="left" vertical="justify" wrapText="1"/>
    </xf>
    <xf numFmtId="0" fontId="2" fillId="5" borderId="23" xfId="0" applyFont="1" applyFill="1" applyBorder="1" applyAlignment="1">
      <alignment horizontal="left" vertical="justify" wrapText="1"/>
    </xf>
    <xf numFmtId="0" fontId="2" fillId="5" borderId="16" xfId="0" applyFont="1" applyFill="1" applyBorder="1" applyAlignment="1">
      <alignment horizontal="left" vertical="justify" wrapText="1"/>
    </xf>
    <xf numFmtId="0" fontId="2" fillId="5" borderId="42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 vertical="top" wrapText="1"/>
    </xf>
    <xf numFmtId="0" fontId="18" fillId="5" borderId="0" xfId="0" applyFont="1" applyFill="1" applyAlignment="1">
      <alignment horizontal="left" vertical="center" wrapText="1"/>
    </xf>
    <xf numFmtId="0" fontId="2" fillId="0" borderId="52" xfId="0" applyFont="1" applyBorder="1" applyAlignment="1">
      <alignment horizontal="left" vertical="justify" wrapText="1"/>
    </xf>
    <xf numFmtId="0" fontId="2" fillId="0" borderId="53" xfId="0" applyFont="1" applyBorder="1" applyAlignment="1">
      <alignment horizontal="left" vertical="justify" wrapText="1"/>
    </xf>
    <xf numFmtId="0" fontId="2" fillId="0" borderId="54" xfId="0" applyFont="1" applyBorder="1" applyAlignment="1">
      <alignment horizontal="left" vertical="justify" wrapText="1"/>
    </xf>
    <xf numFmtId="0" fontId="2" fillId="0" borderId="2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justify"/>
    </xf>
    <xf numFmtId="0" fontId="2" fillId="0" borderId="23" xfId="0" applyFont="1" applyBorder="1" applyAlignment="1">
      <alignment horizontal="left" vertical="justify"/>
    </xf>
    <xf numFmtId="0" fontId="2" fillId="0" borderId="16" xfId="0" applyFont="1" applyBorder="1" applyAlignment="1">
      <alignment horizontal="left" vertical="justify"/>
    </xf>
    <xf numFmtId="9" fontId="5" fillId="5" borderId="0" xfId="1" applyFont="1" applyFill="1" applyAlignment="1">
      <alignment horizontal="left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2" fillId="5" borderId="52" xfId="0" applyFont="1" applyFill="1" applyBorder="1" applyAlignment="1">
      <alignment horizontal="left" vertical="top" wrapText="1"/>
    </xf>
    <xf numFmtId="0" fontId="2" fillId="5" borderId="53" xfId="0" applyFont="1" applyFill="1" applyBorder="1" applyAlignment="1">
      <alignment horizontal="left" vertical="top" wrapText="1"/>
    </xf>
    <xf numFmtId="0" fontId="2" fillId="5" borderId="54" xfId="0" applyFont="1" applyFill="1" applyBorder="1" applyAlignment="1">
      <alignment horizontal="left" vertical="top" wrapText="1"/>
    </xf>
    <xf numFmtId="0" fontId="3" fillId="2" borderId="5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2" borderId="55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27214</xdr:rowOff>
    </xdr:from>
    <xdr:to>
      <xdr:col>2</xdr:col>
      <xdr:colOff>285749</xdr:colOff>
      <xdr:row>3</xdr:row>
      <xdr:rowOff>176893</xdr:rowOff>
    </xdr:to>
    <xdr:pic>
      <xdr:nvPicPr>
        <xdr:cNvPr id="4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4" t="-1" r="74166" b="3801"/>
        <a:stretch/>
      </xdr:blipFill>
      <xdr:spPr bwMode="auto">
        <a:xfrm>
          <a:off x="68035" y="27214"/>
          <a:ext cx="22860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191837</xdr:colOff>
      <xdr:row>0</xdr:row>
      <xdr:rowOff>51027</xdr:rowOff>
    </xdr:from>
    <xdr:to>
      <xdr:col>12</xdr:col>
      <xdr:colOff>1370556</xdr:colOff>
      <xdr:row>3</xdr:row>
      <xdr:rowOff>153080</xdr:rowOff>
    </xdr:to>
    <xdr:pic>
      <xdr:nvPicPr>
        <xdr:cNvPr id="5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798" r="2116" b="9048"/>
        <a:stretch/>
      </xdr:blipFill>
      <xdr:spPr bwMode="auto">
        <a:xfrm>
          <a:off x="12710408" y="51027"/>
          <a:ext cx="1178719" cy="100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81642</xdr:rowOff>
    </xdr:from>
    <xdr:to>
      <xdr:col>2</xdr:col>
      <xdr:colOff>299356</xdr:colOff>
      <xdr:row>3</xdr:row>
      <xdr:rowOff>231321</xdr:rowOff>
    </xdr:to>
    <xdr:pic>
      <xdr:nvPicPr>
        <xdr:cNvPr id="4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4" t="-1" r="74166" b="3801"/>
        <a:stretch/>
      </xdr:blipFill>
      <xdr:spPr bwMode="auto">
        <a:xfrm>
          <a:off x="81642" y="81642"/>
          <a:ext cx="22860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191837</xdr:colOff>
      <xdr:row>0</xdr:row>
      <xdr:rowOff>51027</xdr:rowOff>
    </xdr:from>
    <xdr:to>
      <xdr:col>12</xdr:col>
      <xdr:colOff>1370556</xdr:colOff>
      <xdr:row>3</xdr:row>
      <xdr:rowOff>153080</xdr:rowOff>
    </xdr:to>
    <xdr:pic>
      <xdr:nvPicPr>
        <xdr:cNvPr id="5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798" r="2116" b="9048"/>
        <a:stretch/>
      </xdr:blipFill>
      <xdr:spPr bwMode="auto">
        <a:xfrm>
          <a:off x="12726737" y="51027"/>
          <a:ext cx="1178719" cy="1016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81642</xdr:rowOff>
    </xdr:from>
    <xdr:to>
      <xdr:col>2</xdr:col>
      <xdr:colOff>299356</xdr:colOff>
      <xdr:row>3</xdr:row>
      <xdr:rowOff>231321</xdr:rowOff>
    </xdr:to>
    <xdr:pic>
      <xdr:nvPicPr>
        <xdr:cNvPr id="6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4" t="-1" r="74166" b="3801"/>
        <a:stretch/>
      </xdr:blipFill>
      <xdr:spPr bwMode="auto">
        <a:xfrm>
          <a:off x="81642" y="81642"/>
          <a:ext cx="2294164" cy="1064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191837</xdr:colOff>
      <xdr:row>0</xdr:row>
      <xdr:rowOff>51027</xdr:rowOff>
    </xdr:from>
    <xdr:to>
      <xdr:col>12</xdr:col>
      <xdr:colOff>1370556</xdr:colOff>
      <xdr:row>3</xdr:row>
      <xdr:rowOff>153080</xdr:rowOff>
    </xdr:to>
    <xdr:pic>
      <xdr:nvPicPr>
        <xdr:cNvPr id="7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798" r="2116" b="9048"/>
        <a:stretch/>
      </xdr:blipFill>
      <xdr:spPr bwMode="auto">
        <a:xfrm>
          <a:off x="12726737" y="51027"/>
          <a:ext cx="1178719" cy="1016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81642</xdr:rowOff>
    </xdr:from>
    <xdr:to>
      <xdr:col>2</xdr:col>
      <xdr:colOff>299356</xdr:colOff>
      <xdr:row>3</xdr:row>
      <xdr:rowOff>231321</xdr:rowOff>
    </xdr:to>
    <xdr:pic>
      <xdr:nvPicPr>
        <xdr:cNvPr id="4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4" t="-1" r="74166" b="3801"/>
        <a:stretch/>
      </xdr:blipFill>
      <xdr:spPr bwMode="auto">
        <a:xfrm>
          <a:off x="81642" y="81642"/>
          <a:ext cx="2294164" cy="1064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191837</xdr:colOff>
      <xdr:row>0</xdr:row>
      <xdr:rowOff>51027</xdr:rowOff>
    </xdr:from>
    <xdr:to>
      <xdr:col>12</xdr:col>
      <xdr:colOff>1370556</xdr:colOff>
      <xdr:row>3</xdr:row>
      <xdr:rowOff>153080</xdr:rowOff>
    </xdr:to>
    <xdr:pic>
      <xdr:nvPicPr>
        <xdr:cNvPr id="5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798" r="2116" b="9048"/>
        <a:stretch/>
      </xdr:blipFill>
      <xdr:spPr bwMode="auto">
        <a:xfrm>
          <a:off x="12726737" y="51027"/>
          <a:ext cx="1178719" cy="1016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81642</xdr:rowOff>
    </xdr:from>
    <xdr:to>
      <xdr:col>2</xdr:col>
      <xdr:colOff>299356</xdr:colOff>
      <xdr:row>3</xdr:row>
      <xdr:rowOff>231321</xdr:rowOff>
    </xdr:to>
    <xdr:pic>
      <xdr:nvPicPr>
        <xdr:cNvPr id="4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4" t="-1" r="74166" b="3801"/>
        <a:stretch/>
      </xdr:blipFill>
      <xdr:spPr bwMode="auto">
        <a:xfrm>
          <a:off x="81642" y="81642"/>
          <a:ext cx="2294164" cy="1064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191837</xdr:colOff>
      <xdr:row>0</xdr:row>
      <xdr:rowOff>51027</xdr:rowOff>
    </xdr:from>
    <xdr:to>
      <xdr:col>12</xdr:col>
      <xdr:colOff>1370556</xdr:colOff>
      <xdr:row>3</xdr:row>
      <xdr:rowOff>153080</xdr:rowOff>
    </xdr:to>
    <xdr:pic>
      <xdr:nvPicPr>
        <xdr:cNvPr id="5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798" r="2116" b="9048"/>
        <a:stretch/>
      </xdr:blipFill>
      <xdr:spPr bwMode="auto">
        <a:xfrm>
          <a:off x="12726737" y="51027"/>
          <a:ext cx="1178719" cy="1016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81642</xdr:rowOff>
    </xdr:from>
    <xdr:to>
      <xdr:col>2</xdr:col>
      <xdr:colOff>299356</xdr:colOff>
      <xdr:row>3</xdr:row>
      <xdr:rowOff>231321</xdr:rowOff>
    </xdr:to>
    <xdr:pic>
      <xdr:nvPicPr>
        <xdr:cNvPr id="4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4" t="-1" r="74166" b="3801"/>
        <a:stretch/>
      </xdr:blipFill>
      <xdr:spPr bwMode="auto">
        <a:xfrm>
          <a:off x="81642" y="81642"/>
          <a:ext cx="2294164" cy="1064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191837</xdr:colOff>
      <xdr:row>0</xdr:row>
      <xdr:rowOff>51027</xdr:rowOff>
    </xdr:from>
    <xdr:to>
      <xdr:col>12</xdr:col>
      <xdr:colOff>1370556</xdr:colOff>
      <xdr:row>3</xdr:row>
      <xdr:rowOff>153080</xdr:rowOff>
    </xdr:to>
    <xdr:pic>
      <xdr:nvPicPr>
        <xdr:cNvPr id="5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798" r="2116" b="9048"/>
        <a:stretch/>
      </xdr:blipFill>
      <xdr:spPr bwMode="auto">
        <a:xfrm>
          <a:off x="12726737" y="51027"/>
          <a:ext cx="1178719" cy="1016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81642</xdr:rowOff>
    </xdr:from>
    <xdr:to>
      <xdr:col>2</xdr:col>
      <xdr:colOff>299356</xdr:colOff>
      <xdr:row>3</xdr:row>
      <xdr:rowOff>231321</xdr:rowOff>
    </xdr:to>
    <xdr:pic>
      <xdr:nvPicPr>
        <xdr:cNvPr id="4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4" t="-1" r="74166" b="3801"/>
        <a:stretch/>
      </xdr:blipFill>
      <xdr:spPr bwMode="auto">
        <a:xfrm>
          <a:off x="81642" y="81642"/>
          <a:ext cx="2294164" cy="1064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191837</xdr:colOff>
      <xdr:row>0</xdr:row>
      <xdr:rowOff>51027</xdr:rowOff>
    </xdr:from>
    <xdr:to>
      <xdr:col>12</xdr:col>
      <xdr:colOff>1370556</xdr:colOff>
      <xdr:row>3</xdr:row>
      <xdr:rowOff>153080</xdr:rowOff>
    </xdr:to>
    <xdr:pic>
      <xdr:nvPicPr>
        <xdr:cNvPr id="5" name="9 Imagen" descr="E:\GDURAN\1. GP\4. Metodología documentacion\Mar 2016\Plantillas Encabezado 2.jp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798" r="2116" b="9048"/>
        <a:stretch/>
      </xdr:blipFill>
      <xdr:spPr bwMode="auto">
        <a:xfrm>
          <a:off x="12726737" y="51027"/>
          <a:ext cx="1178719" cy="1016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F1" workbookViewId="0">
      <selection activeCell="K5" sqref="K5:K9"/>
    </sheetView>
  </sheetViews>
  <sheetFormatPr baseColWidth="10" defaultRowHeight="12.75" x14ac:dyDescent="0.2"/>
  <cols>
    <col min="1" max="1" width="38" customWidth="1"/>
    <col min="2" max="2" width="42.28515625" customWidth="1"/>
    <col min="3" max="3" width="35.7109375" customWidth="1"/>
    <col min="4" max="4" width="21.7109375" customWidth="1"/>
    <col min="5" max="5" width="25.28515625" customWidth="1"/>
    <col min="6" max="6" width="20.5703125" customWidth="1"/>
    <col min="7" max="7" width="23" customWidth="1"/>
    <col min="8" max="8" width="22.28515625" customWidth="1"/>
    <col min="9" max="9" width="21.85546875" customWidth="1"/>
    <col min="10" max="10" width="22" customWidth="1"/>
    <col min="11" max="11" width="24.7109375" customWidth="1"/>
    <col min="12" max="12" width="19.42578125" customWidth="1"/>
    <col min="13" max="13" width="21.7109375" customWidth="1"/>
    <col min="14" max="14" width="23.5703125" customWidth="1"/>
  </cols>
  <sheetData>
    <row r="1" spans="1:14" ht="13.5" thickBot="1" x14ac:dyDescent="0.25"/>
    <row r="2" spans="1:14" ht="13.5" thickTop="1" x14ac:dyDescent="0.2">
      <c r="A2" s="160" t="s">
        <v>222</v>
      </c>
      <c r="B2" s="270" t="s">
        <v>223</v>
      </c>
      <c r="C2" s="271"/>
      <c r="D2" s="272" t="s">
        <v>224</v>
      </c>
      <c r="E2" s="272"/>
      <c r="F2" s="272"/>
      <c r="G2" s="272"/>
      <c r="H2" s="272"/>
      <c r="I2" s="272"/>
      <c r="J2" s="272"/>
      <c r="K2" s="272"/>
      <c r="L2" s="272"/>
      <c r="M2" s="272"/>
      <c r="N2" s="273"/>
    </row>
    <row r="3" spans="1:14" ht="13.5" thickBot="1" x14ac:dyDescent="0.25">
      <c r="A3" s="161" t="s">
        <v>225</v>
      </c>
      <c r="B3" s="162" t="s">
        <v>226</v>
      </c>
      <c r="C3" s="163" t="s">
        <v>227</v>
      </c>
      <c r="D3" s="274" t="s">
        <v>228</v>
      </c>
      <c r="E3" s="275"/>
      <c r="F3" s="275"/>
      <c r="G3" s="276"/>
      <c r="H3" s="277" t="s">
        <v>229</v>
      </c>
      <c r="I3" s="277"/>
      <c r="J3" s="277"/>
      <c r="K3" s="277"/>
      <c r="L3" s="277"/>
      <c r="M3" s="277"/>
      <c r="N3" s="278"/>
    </row>
    <row r="4" spans="1:14" ht="87.75" customHeight="1" thickTop="1" thickBot="1" x14ac:dyDescent="0.25">
      <c r="A4" s="296" t="s">
        <v>230</v>
      </c>
      <c r="B4" s="164" t="s">
        <v>231</v>
      </c>
      <c r="C4" s="165" t="s">
        <v>232</v>
      </c>
      <c r="D4" s="299" t="s">
        <v>233</v>
      </c>
      <c r="E4" s="302"/>
      <c r="F4" s="304" t="s">
        <v>234</v>
      </c>
      <c r="G4" s="307"/>
      <c r="H4" s="279" t="s">
        <v>235</v>
      </c>
      <c r="I4" s="293" t="s">
        <v>236</v>
      </c>
      <c r="J4" s="261"/>
      <c r="K4" s="166"/>
      <c r="L4" s="261"/>
      <c r="M4" s="261" t="s">
        <v>237</v>
      </c>
      <c r="N4" s="264"/>
    </row>
    <row r="5" spans="1:14" ht="52.5" customHeight="1" thickBot="1" x14ac:dyDescent="0.25">
      <c r="A5" s="297"/>
      <c r="B5" s="266" t="s">
        <v>238</v>
      </c>
      <c r="C5" s="167" t="s">
        <v>239</v>
      </c>
      <c r="D5" s="300"/>
      <c r="E5" s="303"/>
      <c r="F5" s="305"/>
      <c r="G5" s="308"/>
      <c r="H5" s="280"/>
      <c r="I5" s="294"/>
      <c r="J5" s="262"/>
      <c r="K5" s="268" t="s">
        <v>240</v>
      </c>
      <c r="L5" s="262"/>
      <c r="M5" s="262"/>
      <c r="N5" s="265"/>
    </row>
    <row r="6" spans="1:14" ht="72" customHeight="1" thickBot="1" x14ac:dyDescent="0.25">
      <c r="A6" s="297"/>
      <c r="B6" s="267"/>
      <c r="C6" s="168" t="s">
        <v>241</v>
      </c>
      <c r="D6" s="300"/>
      <c r="E6" s="310" t="s">
        <v>242</v>
      </c>
      <c r="F6" s="305"/>
      <c r="G6" s="309"/>
      <c r="H6" s="280"/>
      <c r="I6" s="294"/>
      <c r="J6" s="268" t="s">
        <v>243</v>
      </c>
      <c r="K6" s="262"/>
      <c r="L6" s="268" t="s">
        <v>244</v>
      </c>
      <c r="M6" s="262"/>
      <c r="N6" s="265"/>
    </row>
    <row r="7" spans="1:14" ht="80.25" customHeight="1" x14ac:dyDescent="0.2">
      <c r="A7" s="297"/>
      <c r="B7" s="282" t="s">
        <v>245</v>
      </c>
      <c r="C7" s="169" t="s">
        <v>246</v>
      </c>
      <c r="D7" s="300"/>
      <c r="E7" s="311"/>
      <c r="F7" s="305"/>
      <c r="G7" s="283" t="s">
        <v>247</v>
      </c>
      <c r="H7" s="280"/>
      <c r="I7" s="294"/>
      <c r="J7" s="262"/>
      <c r="K7" s="262"/>
      <c r="L7" s="262"/>
      <c r="M7" s="262"/>
      <c r="N7" s="265"/>
    </row>
    <row r="8" spans="1:14" ht="42.75" customHeight="1" thickBot="1" x14ac:dyDescent="0.25">
      <c r="A8" s="297"/>
      <c r="B8" s="266"/>
      <c r="C8" s="170" t="s">
        <v>248</v>
      </c>
      <c r="D8" s="300"/>
      <c r="E8" s="312"/>
      <c r="F8" s="305"/>
      <c r="G8" s="283"/>
      <c r="H8" s="280"/>
      <c r="I8" s="294"/>
      <c r="J8" s="262"/>
      <c r="K8" s="262"/>
      <c r="L8" s="262"/>
      <c r="M8" s="262"/>
      <c r="N8" s="265"/>
    </row>
    <row r="9" spans="1:14" ht="87" customHeight="1" thickBot="1" x14ac:dyDescent="0.25">
      <c r="A9" s="298"/>
      <c r="B9" s="267"/>
      <c r="C9" s="171" t="s">
        <v>249</v>
      </c>
      <c r="D9" s="301"/>
      <c r="E9" s="285"/>
      <c r="F9" s="305"/>
      <c r="G9" s="283"/>
      <c r="H9" s="280"/>
      <c r="I9" s="294"/>
      <c r="J9" s="262"/>
      <c r="K9" s="263"/>
      <c r="L9" s="262"/>
      <c r="M9" s="263"/>
      <c r="N9" s="287" t="s">
        <v>250</v>
      </c>
    </row>
    <row r="10" spans="1:14" ht="54.75" customHeight="1" thickBot="1" x14ac:dyDescent="0.25">
      <c r="A10" s="297" t="s">
        <v>251</v>
      </c>
      <c r="B10" s="266" t="s">
        <v>252</v>
      </c>
      <c r="C10" s="167" t="s">
        <v>253</v>
      </c>
      <c r="D10" s="290"/>
      <c r="E10" s="285"/>
      <c r="F10" s="305"/>
      <c r="G10" s="283"/>
      <c r="H10" s="280"/>
      <c r="I10" s="294"/>
      <c r="J10" s="262"/>
      <c r="K10" s="262"/>
      <c r="L10" s="262"/>
      <c r="M10" s="262"/>
      <c r="N10" s="265"/>
    </row>
    <row r="11" spans="1:14" ht="36" customHeight="1" thickBot="1" x14ac:dyDescent="0.25">
      <c r="A11" s="297"/>
      <c r="B11" s="266"/>
      <c r="C11" s="170" t="s">
        <v>254</v>
      </c>
      <c r="D11" s="291"/>
      <c r="E11" s="285"/>
      <c r="F11" s="305"/>
      <c r="G11" s="283"/>
      <c r="H11" s="280"/>
      <c r="I11" s="294"/>
      <c r="J11" s="262"/>
      <c r="K11" s="262"/>
      <c r="L11" s="263"/>
      <c r="M11" s="262"/>
      <c r="N11" s="288"/>
    </row>
    <row r="12" spans="1:14" ht="30" customHeight="1" thickBot="1" x14ac:dyDescent="0.25">
      <c r="A12" s="313"/>
      <c r="B12" s="289"/>
      <c r="C12" s="172" t="s">
        <v>255</v>
      </c>
      <c r="D12" s="292"/>
      <c r="E12" s="286"/>
      <c r="F12" s="306"/>
      <c r="G12" s="284"/>
      <c r="H12" s="281"/>
      <c r="I12" s="295"/>
      <c r="J12" s="269"/>
      <c r="K12" s="269"/>
      <c r="L12" s="173"/>
      <c r="M12" s="269"/>
      <c r="N12" s="174"/>
    </row>
    <row r="13" spans="1:14" ht="13.5" thickTop="1" x14ac:dyDescent="0.2"/>
  </sheetData>
  <mergeCells count="29">
    <mergeCell ref="A4:A9"/>
    <mergeCell ref="D4:D9"/>
    <mergeCell ref="E4:E5"/>
    <mergeCell ref="F4:F12"/>
    <mergeCell ref="G4:G6"/>
    <mergeCell ref="E6:E8"/>
    <mergeCell ref="A10:A12"/>
    <mergeCell ref="B2:C2"/>
    <mergeCell ref="D2:N2"/>
    <mergeCell ref="D3:G3"/>
    <mergeCell ref="H3:N3"/>
    <mergeCell ref="H4:H12"/>
    <mergeCell ref="B7:B9"/>
    <mergeCell ref="G7:G12"/>
    <mergeCell ref="E9:E12"/>
    <mergeCell ref="N9:N11"/>
    <mergeCell ref="B10:B12"/>
    <mergeCell ref="D10:D12"/>
    <mergeCell ref="K10:K12"/>
    <mergeCell ref="M10:M12"/>
    <mergeCell ref="I4:I12"/>
    <mergeCell ref="J4:J5"/>
    <mergeCell ref="L4:L5"/>
    <mergeCell ref="M4:M9"/>
    <mergeCell ref="N4:N8"/>
    <mergeCell ref="B5:B6"/>
    <mergeCell ref="K5:K9"/>
    <mergeCell ref="J6:J12"/>
    <mergeCell ref="L6:L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"/>
  <sheetViews>
    <sheetView tabSelected="1" view="pageBreakPreview" topLeftCell="A67" zoomScale="80" zoomScaleSheetLayoutView="80" workbookViewId="0">
      <selection activeCell="M63" sqref="M63"/>
    </sheetView>
  </sheetViews>
  <sheetFormatPr baseColWidth="10" defaultColWidth="11.42578125" defaultRowHeight="15" x14ac:dyDescent="0.2"/>
  <cols>
    <col min="1" max="1" width="16.5703125" style="3" customWidth="1"/>
    <col min="2" max="2" width="14.5703125" style="3" customWidth="1"/>
    <col min="3" max="3" width="11.42578125" style="3"/>
    <col min="4" max="4" width="13.85546875" style="3" customWidth="1"/>
    <col min="5" max="6" width="11.42578125" style="3"/>
    <col min="7" max="7" width="16.5703125" style="3" customWidth="1"/>
    <col min="8" max="8" width="15.28515625" style="3" customWidth="1"/>
    <col min="9" max="9" width="15.7109375" style="3" customWidth="1"/>
    <col min="10" max="10" width="18.5703125" style="3" customWidth="1"/>
    <col min="11" max="11" width="24.5703125" style="3" bestFit="1" customWidth="1"/>
    <col min="12" max="12" width="18" style="3" customWidth="1"/>
    <col min="13" max="13" width="37.7109375" style="3" customWidth="1"/>
    <col min="14" max="14" width="4.140625" style="3" customWidth="1"/>
    <col min="15" max="15" width="20.5703125" style="3" customWidth="1"/>
    <col min="16" max="16" width="0" style="3" hidden="1" customWidth="1"/>
    <col min="17" max="17" width="22.85546875" style="3" hidden="1" customWidth="1"/>
    <col min="18" max="21" width="0" style="3" hidden="1" customWidth="1"/>
    <col min="22" max="16384" width="11.42578125" style="3"/>
  </cols>
  <sheetData>
    <row r="1" spans="1:20" s="23" customFormat="1" ht="24" customHeight="1" x14ac:dyDescent="0.2">
      <c r="A1" s="82"/>
      <c r="B1" s="82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20" s="23" customFormat="1" ht="24" customHeight="1" x14ac:dyDescent="0.2">
      <c r="A2" s="82"/>
      <c r="B2" s="82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20" s="23" customFormat="1" ht="24" customHeight="1" x14ac:dyDescent="0.2">
      <c r="A3" s="82"/>
      <c r="B3" s="8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20" s="23" customFormat="1" ht="24" customHeight="1" thickBot="1" x14ac:dyDescent="0.25">
      <c r="A4" s="82"/>
      <c r="B4" s="82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20" s="23" customFormat="1" ht="24" customHeight="1" thickBot="1" x14ac:dyDescent="0.25">
      <c r="A5" s="419" t="s">
        <v>17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1"/>
    </row>
    <row r="6" spans="1:20" s="23" customFormat="1" ht="15.75" thickBo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20" ht="39.75" customHeight="1" thickBot="1" x14ac:dyDescent="0.25">
      <c r="A7" s="349" t="s">
        <v>65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367"/>
    </row>
    <row r="8" spans="1:20" s="23" customFormat="1" ht="16.5" thickBo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20" ht="25.5" customHeight="1" thickBot="1" x14ac:dyDescent="0.25">
      <c r="A9" s="366" t="s">
        <v>0</v>
      </c>
      <c r="B9" s="367"/>
      <c r="C9" s="368">
        <v>43465</v>
      </c>
      <c r="D9" s="369"/>
      <c r="E9" s="370"/>
      <c r="F9" s="370"/>
      <c r="G9" s="83"/>
      <c r="H9" s="83"/>
      <c r="I9" s="83"/>
      <c r="J9" s="23"/>
      <c r="K9" s="23"/>
      <c r="L9" s="83"/>
      <c r="M9" s="10"/>
    </row>
    <row r="10" spans="1:20" s="23" customFormat="1" ht="27" customHeight="1" thickBot="1" x14ac:dyDescent="0.25">
      <c r="M10" s="83"/>
    </row>
    <row r="11" spans="1:20" ht="29.25" customHeight="1" x14ac:dyDescent="0.2">
      <c r="A11" s="352" t="s">
        <v>128</v>
      </c>
      <c r="B11" s="353"/>
      <c r="C11" s="353"/>
      <c r="D11" s="353"/>
      <c r="E11" s="353"/>
      <c r="F11" s="353"/>
      <c r="G11" s="353"/>
      <c r="H11" s="483" t="s">
        <v>20</v>
      </c>
      <c r="I11" s="74"/>
      <c r="J11" s="74"/>
      <c r="K11" s="74"/>
      <c r="L11" s="74"/>
      <c r="M11" s="429" t="s">
        <v>21</v>
      </c>
      <c r="O11"/>
    </row>
    <row r="12" spans="1:20" ht="29.25" customHeight="1" x14ac:dyDescent="0.2">
      <c r="A12" s="354"/>
      <c r="B12" s="355"/>
      <c r="C12" s="355"/>
      <c r="D12" s="355"/>
      <c r="E12" s="355"/>
      <c r="F12" s="355"/>
      <c r="G12" s="355"/>
      <c r="H12" s="484"/>
      <c r="I12" s="74"/>
      <c r="J12" s="74"/>
      <c r="K12" s="74"/>
      <c r="L12" s="74"/>
      <c r="M12" s="430"/>
      <c r="O12"/>
    </row>
    <row r="13" spans="1:20" ht="29.25" customHeight="1" x14ac:dyDescent="0.2">
      <c r="A13" s="524" t="s">
        <v>77</v>
      </c>
      <c r="B13" s="525"/>
      <c r="C13" s="525"/>
      <c r="D13" s="525"/>
      <c r="E13" s="525"/>
      <c r="F13" s="525"/>
      <c r="G13" s="525"/>
      <c r="H13" s="458">
        <v>0.16</v>
      </c>
      <c r="I13" s="74"/>
      <c r="J13" s="74"/>
      <c r="K13" s="74"/>
      <c r="L13" s="74"/>
      <c r="M13" s="430"/>
      <c r="O13"/>
    </row>
    <row r="14" spans="1:20" ht="18" customHeight="1" thickBot="1" x14ac:dyDescent="0.25">
      <c r="A14" s="526"/>
      <c r="B14" s="525"/>
      <c r="C14" s="525"/>
      <c r="D14" s="525"/>
      <c r="E14" s="525"/>
      <c r="F14" s="525"/>
      <c r="G14" s="525"/>
      <c r="H14" s="459"/>
      <c r="I14" s="74"/>
      <c r="J14" s="74"/>
      <c r="K14" s="74"/>
      <c r="L14" s="74"/>
      <c r="M14" s="70">
        <f>+K28+K47+K65+K84+K102+K119+K134</f>
        <v>8.9999999999999983E-2</v>
      </c>
      <c r="O14" s="14"/>
      <c r="P14" s="63">
        <v>3</v>
      </c>
      <c r="Q14" s="63">
        <v>2.2999999999999998</v>
      </c>
      <c r="R14" s="13">
        <f>+Q14/P14</f>
        <v>0.76666666666666661</v>
      </c>
      <c r="T14" s="3" t="s">
        <v>29</v>
      </c>
    </row>
    <row r="15" spans="1:20" ht="18" customHeight="1" thickBot="1" x14ac:dyDescent="0.25">
      <c r="A15" s="527"/>
      <c r="B15" s="528"/>
      <c r="C15" s="528"/>
      <c r="D15" s="528"/>
      <c r="E15" s="528"/>
      <c r="F15" s="528"/>
      <c r="G15" s="528"/>
      <c r="H15" s="460"/>
      <c r="I15" s="74"/>
      <c r="J15" s="74"/>
      <c r="K15" s="74"/>
      <c r="L15" s="74"/>
      <c r="M15" s="71"/>
      <c r="O15"/>
      <c r="P15" s="63">
        <v>3</v>
      </c>
      <c r="Q15" s="63">
        <v>2.8</v>
      </c>
      <c r="R15" s="13">
        <f>+Q15/P15</f>
        <v>0.93333333333333324</v>
      </c>
    </row>
    <row r="16" spans="1:20" ht="24" customHeight="1" x14ac:dyDescent="0.2">
      <c r="A16" s="23"/>
      <c r="B16" s="23"/>
      <c r="C16" s="23"/>
      <c r="D16" s="23"/>
      <c r="E16" s="23"/>
      <c r="F16" s="23"/>
      <c r="G16" s="23"/>
      <c r="H16" s="74"/>
      <c r="I16" s="74"/>
      <c r="J16" s="481"/>
      <c r="K16" s="482"/>
      <c r="L16" s="74"/>
      <c r="M16" s="429" t="s">
        <v>22</v>
      </c>
      <c r="O16"/>
      <c r="P16" s="63">
        <f>SUM(P14:P15)</f>
        <v>6</v>
      </c>
      <c r="Q16" s="63">
        <f>SUM(Q14:Q15)</f>
        <v>5.0999999999999996</v>
      </c>
      <c r="R16" s="13">
        <f>+Q16/P16</f>
        <v>0.85</v>
      </c>
    </row>
    <row r="17" spans="1:17" ht="24" customHeight="1" x14ac:dyDescent="0.2">
      <c r="A17" s="36"/>
      <c r="B17" s="36"/>
      <c r="C17" s="36"/>
      <c r="D17" s="36"/>
      <c r="E17" s="36"/>
      <c r="F17" s="36"/>
      <c r="G17" s="36"/>
      <c r="H17" s="127"/>
      <c r="I17" s="74"/>
      <c r="J17" s="481"/>
      <c r="K17" s="482"/>
      <c r="L17" s="74"/>
      <c r="M17" s="430"/>
      <c r="O17"/>
    </row>
    <row r="18" spans="1:17" ht="29.25" customHeight="1" x14ac:dyDescent="0.2">
      <c r="A18" s="36"/>
      <c r="B18" s="36"/>
      <c r="C18" s="36"/>
      <c r="D18" s="36"/>
      <c r="E18" s="36"/>
      <c r="F18" s="36"/>
      <c r="G18" s="36"/>
      <c r="H18" s="127"/>
      <c r="I18" s="74"/>
      <c r="J18" s="481"/>
      <c r="K18" s="482"/>
      <c r="L18" s="74"/>
      <c r="M18" s="430"/>
      <c r="O18"/>
    </row>
    <row r="19" spans="1:17" ht="29.25" customHeight="1" thickBot="1" x14ac:dyDescent="0.25">
      <c r="A19" s="36"/>
      <c r="B19" s="36"/>
      <c r="C19" s="36"/>
      <c r="D19" s="36"/>
      <c r="E19" s="36"/>
      <c r="F19" s="36"/>
      <c r="G19" s="36"/>
      <c r="H19" s="127"/>
      <c r="I19" s="74"/>
      <c r="J19" s="481"/>
      <c r="K19" s="482"/>
      <c r="L19" s="74"/>
      <c r="M19" s="70">
        <f>+L37+L55+L74+L92+L109+L125+L141</f>
        <v>0.09</v>
      </c>
      <c r="O19" s="14">
        <f>+O23+O43+O60+O79+O98+O115+O130</f>
        <v>0.1</v>
      </c>
    </row>
    <row r="20" spans="1:17" ht="24" customHeight="1" thickBot="1" x14ac:dyDescent="0.25">
      <c r="A20" s="21"/>
      <c r="B20" s="21"/>
      <c r="C20" s="21"/>
      <c r="D20" s="21"/>
      <c r="E20" s="21"/>
      <c r="F20" s="21"/>
      <c r="G20" s="21"/>
      <c r="H20" s="72"/>
      <c r="I20" s="74"/>
      <c r="J20" s="74"/>
      <c r="K20" s="74"/>
      <c r="L20" s="74"/>
      <c r="M20" s="72"/>
      <c r="O20"/>
      <c r="Q20" s="5"/>
    </row>
    <row r="21" spans="1:17" ht="50.1" customHeight="1" x14ac:dyDescent="0.2">
      <c r="A21" s="402" t="s">
        <v>8</v>
      </c>
      <c r="B21" s="403"/>
      <c r="C21" s="403"/>
      <c r="D21" s="403"/>
      <c r="E21" s="403"/>
      <c r="F21" s="403"/>
      <c r="G21" s="403"/>
      <c r="H21" s="52" t="s">
        <v>20</v>
      </c>
      <c r="I21"/>
      <c r="J21" s="352" t="s">
        <v>16</v>
      </c>
      <c r="K21" s="401"/>
      <c r="L21" s="36"/>
      <c r="M21" s="20"/>
      <c r="O21" s="5"/>
      <c r="Q21" s="5"/>
    </row>
    <row r="22" spans="1:17" ht="24" customHeight="1" x14ac:dyDescent="0.2">
      <c r="A22" s="405" t="s">
        <v>163</v>
      </c>
      <c r="B22" s="406"/>
      <c r="C22" s="406"/>
      <c r="D22" s="406"/>
      <c r="E22" s="406"/>
      <c r="F22" s="406"/>
      <c r="G22" s="407"/>
      <c r="H22" s="454">
        <v>0.03</v>
      </c>
      <c r="I22" s="37"/>
      <c r="J22" s="371" t="s">
        <v>262</v>
      </c>
      <c r="K22" s="372"/>
      <c r="L22" s="26"/>
      <c r="M22" s="20"/>
      <c r="O22" s="5">
        <f>+H22/9</f>
        <v>3.3333333333333331E-3</v>
      </c>
      <c r="Q22" s="5"/>
    </row>
    <row r="23" spans="1:17" ht="24" customHeight="1" thickBot="1" x14ac:dyDescent="0.25">
      <c r="A23" s="408"/>
      <c r="B23" s="409"/>
      <c r="C23" s="409"/>
      <c r="D23" s="409"/>
      <c r="E23" s="409"/>
      <c r="F23" s="409"/>
      <c r="G23" s="410"/>
      <c r="H23" s="455"/>
      <c r="I23" s="37"/>
      <c r="J23" s="373"/>
      <c r="K23" s="374"/>
      <c r="L23" s="26"/>
      <c r="M23" s="20"/>
      <c r="O23" s="5">
        <f>+O22*5</f>
        <v>1.6666666666666666E-2</v>
      </c>
      <c r="Q23" s="5"/>
    </row>
    <row r="24" spans="1:17" ht="20.25" customHeight="1" thickBot="1" x14ac:dyDescent="0.25">
      <c r="A24" s="21"/>
      <c r="B24" s="21"/>
      <c r="C24" s="21"/>
      <c r="D24" s="21"/>
      <c r="E24" s="21"/>
      <c r="F24" s="21"/>
      <c r="G24" s="21"/>
      <c r="H24" s="22"/>
      <c r="I24" s="23"/>
      <c r="J24" s="23"/>
      <c r="K24" s="23"/>
      <c r="L24" s="23"/>
      <c r="M24" s="23"/>
      <c r="Q24" s="5"/>
    </row>
    <row r="25" spans="1:17" ht="50.1" customHeight="1" x14ac:dyDescent="0.2">
      <c r="A25" s="352" t="s">
        <v>1</v>
      </c>
      <c r="B25" s="353"/>
      <c r="C25" s="353"/>
      <c r="D25" s="353"/>
      <c r="E25" s="353"/>
      <c r="F25" s="353"/>
      <c r="G25" s="353"/>
      <c r="H25" s="353"/>
      <c r="I25" s="89" t="s">
        <v>20</v>
      </c>
      <c r="J25" s="90" t="s">
        <v>6</v>
      </c>
      <c r="K25" s="91" t="s">
        <v>14</v>
      </c>
      <c r="L25" s="23"/>
      <c r="M25" s="23"/>
      <c r="Q25" s="5"/>
    </row>
    <row r="26" spans="1:17" ht="42.75" customHeight="1" x14ac:dyDescent="0.2">
      <c r="A26" s="521" t="s">
        <v>327</v>
      </c>
      <c r="B26" s="522"/>
      <c r="C26" s="522"/>
      <c r="D26" s="522"/>
      <c r="E26" s="522"/>
      <c r="F26" s="522"/>
      <c r="G26" s="522"/>
      <c r="H26" s="523"/>
      <c r="I26" s="19">
        <v>0.03</v>
      </c>
      <c r="J26" s="19">
        <v>0.45</v>
      </c>
      <c r="K26" s="105">
        <f>+I26*J26</f>
        <v>1.35E-2</v>
      </c>
      <c r="L26" s="23" t="s">
        <v>181</v>
      </c>
      <c r="M26" s="26"/>
      <c r="Q26" s="5"/>
    </row>
    <row r="27" spans="1:17" ht="42.75" customHeight="1" thickBot="1" x14ac:dyDescent="0.25">
      <c r="A27" s="399"/>
      <c r="B27" s="400"/>
      <c r="C27" s="400"/>
      <c r="D27" s="400"/>
      <c r="E27" s="400"/>
      <c r="F27" s="400"/>
      <c r="G27" s="400"/>
      <c r="H27" s="450"/>
      <c r="I27" s="93"/>
      <c r="J27" s="93"/>
      <c r="K27" s="104"/>
      <c r="L27" s="23"/>
      <c r="M27" s="26"/>
      <c r="Q27" s="5"/>
    </row>
    <row r="28" spans="1:17" ht="16.5" thickBot="1" x14ac:dyDescent="0.25">
      <c r="A28" s="395"/>
      <c r="B28" s="395"/>
      <c r="C28" s="395"/>
      <c r="D28" s="395"/>
      <c r="E28" s="395"/>
      <c r="F28" s="395"/>
      <c r="G28" s="395"/>
      <c r="H28" s="395"/>
      <c r="I28" s="72"/>
      <c r="J28" s="72"/>
      <c r="K28" s="226">
        <f>SUM(K26:K27)</f>
        <v>1.35E-2</v>
      </c>
      <c r="L28" s="23"/>
      <c r="M28" s="24"/>
      <c r="N28" s="9"/>
      <c r="O28" s="9"/>
    </row>
    <row r="29" spans="1:17" ht="16.5" thickBot="1" x14ac:dyDescent="0.25">
      <c r="A29" s="76"/>
      <c r="B29" s="76"/>
      <c r="C29" s="76"/>
      <c r="D29" s="76"/>
      <c r="E29" s="76"/>
      <c r="F29" s="76"/>
      <c r="G29" s="76"/>
      <c r="H29" s="76"/>
      <c r="I29" s="72"/>
      <c r="J29" s="72"/>
      <c r="K29" s="72"/>
      <c r="L29" s="23"/>
      <c r="M29" s="26"/>
      <c r="N29" s="9"/>
      <c r="O29" s="9"/>
    </row>
    <row r="30" spans="1:17" ht="50.1" customHeight="1" x14ac:dyDescent="0.2">
      <c r="A30" s="423" t="s">
        <v>2</v>
      </c>
      <c r="B30" s="424"/>
      <c r="C30" s="424"/>
      <c r="D30" s="424"/>
      <c r="E30" s="424"/>
      <c r="F30" s="424"/>
      <c r="G30" s="424"/>
      <c r="H30" s="424"/>
      <c r="I30" s="96" t="s">
        <v>3</v>
      </c>
      <c r="J30" s="96" t="s">
        <v>20</v>
      </c>
      <c r="K30" s="96" t="s">
        <v>4</v>
      </c>
      <c r="L30" s="98" t="s">
        <v>5</v>
      </c>
      <c r="M30" s="27"/>
      <c r="N30" s="9"/>
      <c r="O30" s="75"/>
    </row>
    <row r="31" spans="1:17" ht="45" customHeight="1" x14ac:dyDescent="0.2">
      <c r="A31" s="494" t="s">
        <v>271</v>
      </c>
      <c r="B31" s="495"/>
      <c r="C31" s="495"/>
      <c r="D31" s="495"/>
      <c r="E31" s="495"/>
      <c r="F31" s="495"/>
      <c r="G31" s="495"/>
      <c r="H31" s="496"/>
      <c r="I31" s="16">
        <v>43464</v>
      </c>
      <c r="J31" s="54">
        <v>5.0000000000000001E-3</v>
      </c>
      <c r="K31" s="19">
        <v>0.9</v>
      </c>
      <c r="L31" s="218">
        <f>+J31*K31</f>
        <v>4.5000000000000005E-3</v>
      </c>
      <c r="M31" s="23" t="s">
        <v>324</v>
      </c>
      <c r="N31" s="9"/>
      <c r="O31" s="9"/>
    </row>
    <row r="32" spans="1:17" ht="45" customHeight="1" x14ac:dyDescent="0.2">
      <c r="A32" s="494" t="s">
        <v>263</v>
      </c>
      <c r="B32" s="495"/>
      <c r="C32" s="495"/>
      <c r="D32" s="495"/>
      <c r="E32" s="495"/>
      <c r="F32" s="495"/>
      <c r="G32" s="495"/>
      <c r="H32" s="496"/>
      <c r="I32" s="16">
        <v>43404</v>
      </c>
      <c r="J32" s="54">
        <v>5.0000000000000001E-3</v>
      </c>
      <c r="K32" s="19">
        <v>0.9</v>
      </c>
      <c r="L32" s="218">
        <f>+J32*K32</f>
        <v>4.5000000000000005E-3</v>
      </c>
      <c r="M32" s="23" t="s">
        <v>268</v>
      </c>
      <c r="N32" s="9"/>
      <c r="O32" s="9"/>
    </row>
    <row r="33" spans="1:16" ht="36" customHeight="1" x14ac:dyDescent="0.2">
      <c r="A33" s="494" t="s">
        <v>264</v>
      </c>
      <c r="B33" s="495"/>
      <c r="C33" s="495"/>
      <c r="D33" s="495"/>
      <c r="E33" s="495"/>
      <c r="F33" s="495"/>
      <c r="G33" s="495"/>
      <c r="H33" s="496"/>
      <c r="I33" s="16">
        <v>43464</v>
      </c>
      <c r="J33" s="54">
        <v>5.0000000000000001E-3</v>
      </c>
      <c r="K33" s="19">
        <v>0.9</v>
      </c>
      <c r="L33" s="218">
        <f>+J33*K33</f>
        <v>4.5000000000000005E-3</v>
      </c>
      <c r="M33" s="26" t="s">
        <v>269</v>
      </c>
      <c r="N33" s="9"/>
      <c r="O33" s="9"/>
    </row>
    <row r="34" spans="1:16" ht="45" customHeight="1" x14ac:dyDescent="0.2">
      <c r="A34" s="494" t="s">
        <v>265</v>
      </c>
      <c r="B34" s="495"/>
      <c r="C34" s="495"/>
      <c r="D34" s="495"/>
      <c r="E34" s="495"/>
      <c r="F34" s="495"/>
      <c r="G34" s="495"/>
      <c r="H34" s="496"/>
      <c r="I34" s="16">
        <v>43464</v>
      </c>
      <c r="J34" s="54">
        <v>5.0000000000000001E-3</v>
      </c>
      <c r="K34" s="19"/>
      <c r="L34" s="218"/>
      <c r="M34" s="26" t="s">
        <v>270</v>
      </c>
      <c r="N34" s="9"/>
      <c r="O34" s="9"/>
    </row>
    <row r="35" spans="1:16" ht="30" customHeight="1" x14ac:dyDescent="0.2">
      <c r="A35" s="497" t="s">
        <v>266</v>
      </c>
      <c r="B35" s="498"/>
      <c r="C35" s="498"/>
      <c r="D35" s="498"/>
      <c r="E35" s="498"/>
      <c r="F35" s="498"/>
      <c r="G35" s="498"/>
      <c r="H35" s="499"/>
      <c r="I35" s="16">
        <v>43646</v>
      </c>
      <c r="J35" s="54">
        <v>5.0000000000000001E-3</v>
      </c>
      <c r="K35" s="19"/>
      <c r="L35" s="218"/>
      <c r="M35" s="26" t="s">
        <v>184</v>
      </c>
      <c r="N35" s="9"/>
      <c r="O35" s="9"/>
    </row>
    <row r="36" spans="1:16" ht="30" customHeight="1" thickBot="1" x14ac:dyDescent="0.25">
      <c r="A36" s="381" t="s">
        <v>267</v>
      </c>
      <c r="B36" s="413"/>
      <c r="C36" s="413"/>
      <c r="D36" s="413"/>
      <c r="E36" s="413"/>
      <c r="F36" s="413"/>
      <c r="G36" s="413"/>
      <c r="H36" s="413"/>
      <c r="I36" s="115">
        <v>44195</v>
      </c>
      <c r="J36" s="102">
        <v>5.0000000000000001E-3</v>
      </c>
      <c r="K36" s="93"/>
      <c r="L36" s="243"/>
      <c r="M36" s="26" t="s">
        <v>182</v>
      </c>
      <c r="N36" s="75"/>
      <c r="O36" s="9"/>
      <c r="P36" s="12"/>
    </row>
    <row r="37" spans="1:16" ht="16.5" customHeight="1" thickBot="1" x14ac:dyDescent="0.25">
      <c r="A37" s="84"/>
      <c r="B37" s="21"/>
      <c r="C37" s="21"/>
      <c r="D37" s="21"/>
      <c r="E37" s="21"/>
      <c r="F37" s="21"/>
      <c r="G37" s="21"/>
      <c r="H37" s="21"/>
      <c r="I37" s="85"/>
      <c r="J37" s="113"/>
      <c r="K37" s="72"/>
      <c r="L37" s="226">
        <f>SUM(L31:L36)</f>
        <v>1.3500000000000002E-2</v>
      </c>
      <c r="M37" s="114"/>
      <c r="N37" s="9"/>
      <c r="O37" s="9"/>
    </row>
    <row r="38" spans="1:16" ht="16.5" customHeight="1" x14ac:dyDescent="0.2">
      <c r="A38" s="84"/>
      <c r="B38" s="21"/>
      <c r="C38" s="21"/>
      <c r="D38" s="21"/>
      <c r="E38" s="21"/>
      <c r="F38" s="21"/>
      <c r="G38" s="21"/>
      <c r="H38" s="21"/>
      <c r="I38" s="85"/>
      <c r="J38" s="87"/>
      <c r="K38" s="20"/>
      <c r="L38" s="20"/>
      <c r="M38" s="26"/>
      <c r="N38" s="9"/>
      <c r="O38" s="9"/>
    </row>
    <row r="39" spans="1:16" ht="15.75" thickBot="1" x14ac:dyDescent="0.25">
      <c r="A39" s="396"/>
      <c r="B39" s="396"/>
      <c r="C39" s="396"/>
      <c r="D39" s="396"/>
      <c r="E39" s="396"/>
      <c r="F39" s="396"/>
      <c r="G39" s="396"/>
      <c r="H39" s="396"/>
      <c r="I39" s="23"/>
      <c r="J39" s="23"/>
      <c r="K39" s="23"/>
      <c r="L39" s="23"/>
      <c r="M39" s="26"/>
      <c r="N39" s="9"/>
      <c r="O39" s="9"/>
    </row>
    <row r="40" spans="1:16" ht="50.1" customHeight="1" x14ac:dyDescent="0.2">
      <c r="A40" s="397" t="s">
        <v>9</v>
      </c>
      <c r="B40" s="398"/>
      <c r="C40" s="398"/>
      <c r="D40" s="398"/>
      <c r="E40" s="398"/>
      <c r="F40" s="398"/>
      <c r="G40" s="398"/>
      <c r="H40" s="52" t="s">
        <v>20</v>
      </c>
      <c r="I40" s="23"/>
      <c r="J40" s="352" t="s">
        <v>16</v>
      </c>
      <c r="K40" s="401"/>
      <c r="L40" s="23"/>
      <c r="M40" s="23"/>
    </row>
    <row r="41" spans="1:16" ht="30" customHeight="1" x14ac:dyDescent="0.2">
      <c r="A41" s="461" t="s">
        <v>78</v>
      </c>
      <c r="B41" s="462"/>
      <c r="C41" s="462"/>
      <c r="D41" s="462"/>
      <c r="E41" s="462"/>
      <c r="F41" s="462"/>
      <c r="G41" s="462"/>
      <c r="H41" s="393">
        <v>0.03</v>
      </c>
      <c r="I41" s="39"/>
      <c r="J41" s="371" t="s">
        <v>79</v>
      </c>
      <c r="K41" s="372"/>
      <c r="L41" s="38"/>
      <c r="M41" s="38"/>
    </row>
    <row r="42" spans="1:16" ht="30" customHeight="1" thickBot="1" x14ac:dyDescent="0.25">
      <c r="A42" s="463"/>
      <c r="B42" s="464"/>
      <c r="C42" s="464"/>
      <c r="D42" s="464"/>
      <c r="E42" s="464"/>
      <c r="F42" s="464"/>
      <c r="G42" s="464"/>
      <c r="H42" s="394"/>
      <c r="I42" s="39"/>
      <c r="J42" s="373"/>
      <c r="K42" s="374"/>
      <c r="L42" s="38"/>
      <c r="M42" s="38"/>
      <c r="O42" s="13">
        <f>+H41/9</f>
        <v>3.3333333333333331E-3</v>
      </c>
    </row>
    <row r="43" spans="1:16" ht="15.75" thickBot="1" x14ac:dyDescent="0.25">
      <c r="A43" s="404"/>
      <c r="B43" s="404"/>
      <c r="C43" s="404"/>
      <c r="D43" s="404"/>
      <c r="E43" s="404"/>
      <c r="F43" s="404"/>
      <c r="G43" s="404"/>
      <c r="H43" s="404"/>
      <c r="L43" s="23"/>
      <c r="M43" s="23"/>
      <c r="O43" s="13">
        <f>+O42*5</f>
        <v>1.6666666666666666E-2</v>
      </c>
    </row>
    <row r="44" spans="1:16" ht="47.25" x14ac:dyDescent="0.2">
      <c r="A44" s="352" t="s">
        <v>1</v>
      </c>
      <c r="B44" s="353"/>
      <c r="C44" s="353"/>
      <c r="D44" s="353"/>
      <c r="E44" s="353"/>
      <c r="F44" s="353"/>
      <c r="G44" s="353"/>
      <c r="H44" s="353"/>
      <c r="I44" s="89" t="s">
        <v>20</v>
      </c>
      <c r="J44" s="90" t="s">
        <v>6</v>
      </c>
      <c r="K44" s="91" t="s">
        <v>14</v>
      </c>
      <c r="L44" s="23"/>
      <c r="M44" s="23"/>
    </row>
    <row r="45" spans="1:16" ht="45" customHeight="1" x14ac:dyDescent="0.2">
      <c r="A45" s="379" t="s">
        <v>206</v>
      </c>
      <c r="B45" s="451"/>
      <c r="C45" s="451"/>
      <c r="D45" s="451"/>
      <c r="E45" s="451"/>
      <c r="F45" s="451"/>
      <c r="G45" s="451"/>
      <c r="H45" s="451"/>
      <c r="I45" s="18">
        <v>0.03</v>
      </c>
      <c r="J45" s="19">
        <v>0.7</v>
      </c>
      <c r="K45" s="105">
        <f>+I45*J45</f>
        <v>2.0999999999999998E-2</v>
      </c>
      <c r="L45" s="26" t="s">
        <v>140</v>
      </c>
      <c r="M45" s="36"/>
      <c r="N45"/>
    </row>
    <row r="46" spans="1:16" ht="60" customHeight="1" thickBot="1" x14ac:dyDescent="0.25">
      <c r="A46" s="506"/>
      <c r="B46" s="507"/>
      <c r="C46" s="507"/>
      <c r="D46" s="507"/>
      <c r="E46" s="507"/>
      <c r="F46" s="507"/>
      <c r="G46" s="507"/>
      <c r="H46" s="508"/>
      <c r="I46" s="128"/>
      <c r="J46" s="93"/>
      <c r="K46" s="94"/>
      <c r="L46" s="36"/>
      <c r="M46" s="36"/>
      <c r="N46"/>
    </row>
    <row r="47" spans="1:16" ht="16.5" thickBot="1" x14ac:dyDescent="0.25">
      <c r="A47" s="395"/>
      <c r="B47" s="395"/>
      <c r="C47" s="395"/>
      <c r="D47" s="395"/>
      <c r="E47" s="395"/>
      <c r="F47" s="395"/>
      <c r="G47" s="395"/>
      <c r="H47" s="395"/>
      <c r="I47" s="20"/>
      <c r="J47" s="72"/>
      <c r="K47" s="226">
        <f>SUM(K45:K46)</f>
        <v>2.0999999999999998E-2</v>
      </c>
      <c r="L47" s="20"/>
      <c r="M47" s="23"/>
    </row>
    <row r="48" spans="1:16" ht="24" customHeight="1" thickBot="1" x14ac:dyDescent="0.25">
      <c r="A48" s="80"/>
      <c r="B48" s="80"/>
      <c r="C48" s="80"/>
      <c r="D48" s="80"/>
      <c r="E48" s="80"/>
      <c r="F48" s="80"/>
      <c r="G48" s="80"/>
      <c r="H48" s="80"/>
      <c r="I48" s="20"/>
      <c r="J48" s="22"/>
      <c r="K48" s="20"/>
      <c r="L48" s="23"/>
      <c r="M48" s="23"/>
    </row>
    <row r="49" spans="1:15" ht="47.25" x14ac:dyDescent="0.2">
      <c r="A49" s="423" t="s">
        <v>2</v>
      </c>
      <c r="B49" s="424"/>
      <c r="C49" s="424"/>
      <c r="D49" s="424"/>
      <c r="E49" s="424"/>
      <c r="F49" s="424"/>
      <c r="G49" s="424"/>
      <c r="H49" s="424"/>
      <c r="I49" s="96" t="s">
        <v>3</v>
      </c>
      <c r="J49" s="96" t="s">
        <v>20</v>
      </c>
      <c r="K49" s="96" t="s">
        <v>4</v>
      </c>
      <c r="L49" s="98" t="s">
        <v>5</v>
      </c>
    </row>
    <row r="50" spans="1:15" ht="39.950000000000003" customHeight="1" x14ac:dyDescent="0.2">
      <c r="A50" s="379" t="s">
        <v>80</v>
      </c>
      <c r="B50" s="451"/>
      <c r="C50" s="451"/>
      <c r="D50" s="451"/>
      <c r="E50" s="451"/>
      <c r="F50" s="451"/>
      <c r="G50" s="451"/>
      <c r="H50" s="451"/>
      <c r="I50" s="16">
        <v>43099</v>
      </c>
      <c r="J50" s="54">
        <v>0.01</v>
      </c>
      <c r="K50" s="19">
        <v>1</v>
      </c>
      <c r="L50" s="105">
        <f>+J50*K50</f>
        <v>0.01</v>
      </c>
      <c r="M50" s="23" t="s">
        <v>140</v>
      </c>
    </row>
    <row r="51" spans="1:15" ht="39.950000000000003" customHeight="1" x14ac:dyDescent="0.2">
      <c r="A51" s="427" t="s">
        <v>81</v>
      </c>
      <c r="B51" s="470"/>
      <c r="C51" s="470"/>
      <c r="D51" s="470"/>
      <c r="E51" s="470"/>
      <c r="F51" s="470"/>
      <c r="G51" s="470"/>
      <c r="H51" s="470"/>
      <c r="I51" s="16">
        <v>43189</v>
      </c>
      <c r="J51" s="54">
        <v>5.0000000000000001E-3</v>
      </c>
      <c r="K51" s="19">
        <v>1</v>
      </c>
      <c r="L51" s="105">
        <f>+J51*K51</f>
        <v>5.0000000000000001E-3</v>
      </c>
      <c r="M51" s="23" t="s">
        <v>140</v>
      </c>
    </row>
    <row r="52" spans="1:15" ht="50.1" customHeight="1" x14ac:dyDescent="0.2">
      <c r="A52" s="478" t="s">
        <v>82</v>
      </c>
      <c r="B52" s="479"/>
      <c r="C52" s="479"/>
      <c r="D52" s="479"/>
      <c r="E52" s="479"/>
      <c r="F52" s="479"/>
      <c r="G52" s="479"/>
      <c r="H52" s="480"/>
      <c r="I52" s="16">
        <v>43189</v>
      </c>
      <c r="J52" s="54">
        <v>5.0000000000000001E-3</v>
      </c>
      <c r="K52" s="19">
        <v>0.4</v>
      </c>
      <c r="L52" s="105">
        <f>+J52*K52</f>
        <v>2E-3</v>
      </c>
      <c r="M52" s="23" t="s">
        <v>210</v>
      </c>
    </row>
    <row r="53" spans="1:15" ht="45" customHeight="1" x14ac:dyDescent="0.2">
      <c r="A53" s="478" t="s">
        <v>164</v>
      </c>
      <c r="B53" s="479"/>
      <c r="C53" s="479"/>
      <c r="D53" s="479"/>
      <c r="E53" s="479"/>
      <c r="F53" s="479"/>
      <c r="G53" s="479"/>
      <c r="H53" s="480"/>
      <c r="I53" s="16">
        <v>44195</v>
      </c>
      <c r="J53" s="54">
        <v>0.01</v>
      </c>
      <c r="K53" s="19">
        <v>0.4</v>
      </c>
      <c r="L53" s="105">
        <f>+J53*K53</f>
        <v>4.0000000000000001E-3</v>
      </c>
      <c r="M53" s="23" t="s">
        <v>140</v>
      </c>
    </row>
    <row r="54" spans="1:15" ht="50.1" customHeight="1" thickBot="1" x14ac:dyDescent="0.25">
      <c r="A54" s="488"/>
      <c r="B54" s="489"/>
      <c r="C54" s="489"/>
      <c r="D54" s="489"/>
      <c r="E54" s="489"/>
      <c r="F54" s="489"/>
      <c r="G54" s="489"/>
      <c r="H54" s="490"/>
      <c r="I54" s="115"/>
      <c r="J54" s="102"/>
      <c r="K54" s="93"/>
      <c r="L54" s="108">
        <f>+J54*K54</f>
        <v>0</v>
      </c>
      <c r="M54" s="23"/>
    </row>
    <row r="55" spans="1:15" ht="24.95" customHeight="1" thickBot="1" x14ac:dyDescent="0.25">
      <c r="A55" s="80"/>
      <c r="B55" s="80"/>
      <c r="C55" s="80"/>
      <c r="D55" s="80"/>
      <c r="E55" s="80"/>
      <c r="F55" s="80"/>
      <c r="G55" s="80"/>
      <c r="H55" s="80"/>
      <c r="I55" s="20"/>
      <c r="J55" s="72"/>
      <c r="K55" s="72"/>
      <c r="L55" s="226">
        <f>SUM(L50:L54)</f>
        <v>2.1000000000000001E-2</v>
      </c>
      <c r="M55" s="20"/>
    </row>
    <row r="56" spans="1:15" ht="24" customHeight="1" x14ac:dyDescent="0.2">
      <c r="A56" s="80"/>
      <c r="B56" s="80"/>
      <c r="C56" s="80"/>
      <c r="D56" s="80"/>
      <c r="E56" s="80"/>
      <c r="F56" s="80"/>
      <c r="G56" s="80"/>
      <c r="H56" s="80"/>
      <c r="I56" s="20"/>
      <c r="J56" s="22"/>
      <c r="K56" s="20"/>
      <c r="L56" s="20"/>
      <c r="M56" s="23"/>
    </row>
    <row r="57" spans="1:15" ht="15.75" thickBot="1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5" ht="15" customHeight="1" x14ac:dyDescent="0.2">
      <c r="A58" s="397" t="s">
        <v>10</v>
      </c>
      <c r="B58" s="398"/>
      <c r="C58" s="398"/>
      <c r="D58" s="398"/>
      <c r="E58" s="398"/>
      <c r="F58" s="398"/>
      <c r="G58" s="398"/>
      <c r="H58" s="52" t="s">
        <v>20</v>
      </c>
      <c r="I58" s="23"/>
      <c r="J58" s="352" t="s">
        <v>16</v>
      </c>
      <c r="K58" s="401"/>
      <c r="L58" s="23"/>
      <c r="M58" s="23"/>
    </row>
    <row r="59" spans="1:15" ht="15.75" customHeight="1" x14ac:dyDescent="0.2">
      <c r="A59" s="461" t="s">
        <v>83</v>
      </c>
      <c r="B59" s="462"/>
      <c r="C59" s="462"/>
      <c r="D59" s="462"/>
      <c r="E59" s="462"/>
      <c r="F59" s="462"/>
      <c r="G59" s="462"/>
      <c r="H59" s="393">
        <v>0.03</v>
      </c>
      <c r="I59" s="39"/>
      <c r="J59" s="371" t="s">
        <v>79</v>
      </c>
      <c r="K59" s="372"/>
      <c r="L59" s="38"/>
      <c r="M59" s="23"/>
      <c r="O59" s="13">
        <f>+H59/9</f>
        <v>3.3333333333333331E-3</v>
      </c>
    </row>
    <row r="60" spans="1:15" ht="15.75" thickBot="1" x14ac:dyDescent="0.25">
      <c r="A60" s="463"/>
      <c r="B60" s="464"/>
      <c r="C60" s="464"/>
      <c r="D60" s="464"/>
      <c r="E60" s="464"/>
      <c r="F60" s="464"/>
      <c r="G60" s="464"/>
      <c r="H60" s="394"/>
      <c r="I60" s="39"/>
      <c r="J60" s="373"/>
      <c r="K60" s="374"/>
      <c r="L60" s="38"/>
      <c r="M60" s="23"/>
      <c r="O60" s="13">
        <f>+O59*5</f>
        <v>1.6666666666666666E-2</v>
      </c>
    </row>
    <row r="61" spans="1:15" ht="15.75" thickBot="1" x14ac:dyDescent="0.25">
      <c r="A61" s="396"/>
      <c r="B61" s="396"/>
      <c r="C61" s="396"/>
      <c r="D61" s="396"/>
      <c r="E61" s="396"/>
      <c r="F61" s="396"/>
      <c r="G61" s="396"/>
      <c r="H61" s="396"/>
      <c r="I61" s="23"/>
      <c r="J61" s="23"/>
      <c r="K61" s="23"/>
      <c r="L61" s="23"/>
      <c r="M61" s="23"/>
    </row>
    <row r="62" spans="1:15" ht="47.25" x14ac:dyDescent="0.2">
      <c r="A62" s="352" t="s">
        <v>1</v>
      </c>
      <c r="B62" s="353"/>
      <c r="C62" s="353"/>
      <c r="D62" s="353"/>
      <c r="E62" s="353"/>
      <c r="F62" s="353"/>
      <c r="G62" s="353"/>
      <c r="H62" s="353"/>
      <c r="I62" s="89" t="s">
        <v>20</v>
      </c>
      <c r="J62" s="90" t="s">
        <v>6</v>
      </c>
      <c r="K62" s="91" t="s">
        <v>14</v>
      </c>
      <c r="L62" s="23"/>
      <c r="M62" s="23"/>
    </row>
    <row r="63" spans="1:15" ht="39.950000000000003" customHeight="1" x14ac:dyDescent="0.2">
      <c r="A63" s="379" t="s">
        <v>116</v>
      </c>
      <c r="B63" s="451"/>
      <c r="C63" s="451"/>
      <c r="D63" s="451"/>
      <c r="E63" s="451"/>
      <c r="F63" s="451"/>
      <c r="G63" s="451"/>
      <c r="H63" s="451"/>
      <c r="I63" s="18">
        <v>2.5000000000000001E-2</v>
      </c>
      <c r="J63" s="19">
        <v>0.7</v>
      </c>
      <c r="K63" s="105">
        <f>+I63*J63</f>
        <v>1.7499999999999998E-2</v>
      </c>
      <c r="L63" s="35" t="s">
        <v>140</v>
      </c>
      <c r="M63" s="124">
        <f>+K63/I63</f>
        <v>0.69999999999999984</v>
      </c>
    </row>
    <row r="64" spans="1:15" ht="35.1" customHeight="1" thickBot="1" x14ac:dyDescent="0.25">
      <c r="A64" s="501" t="s">
        <v>207</v>
      </c>
      <c r="B64" s="502"/>
      <c r="C64" s="502"/>
      <c r="D64" s="502"/>
      <c r="E64" s="502"/>
      <c r="F64" s="502"/>
      <c r="G64" s="502"/>
      <c r="H64" s="503"/>
      <c r="I64" s="128">
        <v>5.0000000000000001E-3</v>
      </c>
      <c r="J64" s="93"/>
      <c r="K64" s="224"/>
      <c r="L64" s="36" t="s">
        <v>137</v>
      </c>
      <c r="M64" s="23"/>
    </row>
    <row r="65" spans="1:22" ht="16.5" thickBot="1" x14ac:dyDescent="0.25">
      <c r="A65" s="395"/>
      <c r="B65" s="395"/>
      <c r="C65" s="395"/>
      <c r="D65" s="395"/>
      <c r="E65" s="395"/>
      <c r="F65" s="395"/>
      <c r="G65" s="395"/>
      <c r="H65" s="395"/>
      <c r="I65" s="20"/>
      <c r="J65" s="72"/>
      <c r="K65" s="226">
        <f>SUM(K63:K64)</f>
        <v>1.7499999999999998E-2</v>
      </c>
      <c r="L65" s="20"/>
      <c r="M65" s="23"/>
    </row>
    <row r="66" spans="1:22" ht="16.5" thickBot="1" x14ac:dyDescent="0.25">
      <c r="A66" s="80"/>
      <c r="B66" s="80"/>
      <c r="C66" s="80"/>
      <c r="D66" s="80"/>
      <c r="E66" s="80"/>
      <c r="F66" s="80"/>
      <c r="G66" s="80"/>
      <c r="H66" s="80"/>
      <c r="I66" s="20"/>
      <c r="J66" s="22"/>
      <c r="K66" s="20"/>
      <c r="L66" s="23"/>
      <c r="M66" s="23"/>
    </row>
    <row r="67" spans="1:22" ht="47.25" x14ac:dyDescent="0.2">
      <c r="A67" s="423" t="s">
        <v>2</v>
      </c>
      <c r="B67" s="424"/>
      <c r="C67" s="424"/>
      <c r="D67" s="424"/>
      <c r="E67" s="424"/>
      <c r="F67" s="424"/>
      <c r="G67" s="424"/>
      <c r="H67" s="424"/>
      <c r="I67" s="96" t="s">
        <v>3</v>
      </c>
      <c r="J67" s="96" t="s">
        <v>20</v>
      </c>
      <c r="K67" s="96" t="s">
        <v>4</v>
      </c>
      <c r="L67" s="98" t="s">
        <v>5</v>
      </c>
      <c r="M67" s="23"/>
    </row>
    <row r="68" spans="1:22" ht="39.950000000000003" customHeight="1" x14ac:dyDescent="0.2">
      <c r="A68" s="379" t="s">
        <v>84</v>
      </c>
      <c r="B68" s="451"/>
      <c r="C68" s="451"/>
      <c r="D68" s="451"/>
      <c r="E68" s="451"/>
      <c r="F68" s="451"/>
      <c r="G68" s="451"/>
      <c r="H68" s="451"/>
      <c r="I68" s="16">
        <v>43189</v>
      </c>
      <c r="J68" s="54">
        <v>0.01</v>
      </c>
      <c r="K68" s="19">
        <v>0.9</v>
      </c>
      <c r="L68" s="105">
        <f>+J68*K68</f>
        <v>9.0000000000000011E-3</v>
      </c>
      <c r="M68" s="23" t="s">
        <v>140</v>
      </c>
      <c r="V68" s="3">
        <v>1</v>
      </c>
    </row>
    <row r="69" spans="1:22" ht="50.1" customHeight="1" x14ac:dyDescent="0.2">
      <c r="A69" s="427" t="s">
        <v>131</v>
      </c>
      <c r="B69" s="470"/>
      <c r="C69" s="470"/>
      <c r="D69" s="470"/>
      <c r="E69" s="470"/>
      <c r="F69" s="470"/>
      <c r="G69" s="470"/>
      <c r="H69" s="470"/>
      <c r="I69" s="16">
        <v>44195</v>
      </c>
      <c r="J69" s="54">
        <v>5.0000000000000001E-3</v>
      </c>
      <c r="K69" s="19">
        <v>0.5</v>
      </c>
      <c r="L69" s="105">
        <f>+J69*K69</f>
        <v>2.5000000000000001E-3</v>
      </c>
      <c r="M69" s="23" t="s">
        <v>140</v>
      </c>
      <c r="V69" s="3">
        <v>0.35</v>
      </c>
    </row>
    <row r="70" spans="1:22" s="23" customFormat="1" ht="39.950000000000003" customHeight="1" x14ac:dyDescent="0.2">
      <c r="A70" s="375" t="s">
        <v>85</v>
      </c>
      <c r="B70" s="376"/>
      <c r="C70" s="376"/>
      <c r="D70" s="376"/>
      <c r="E70" s="376"/>
      <c r="F70" s="376"/>
      <c r="G70" s="376"/>
      <c r="H70" s="465"/>
      <c r="I70" s="16">
        <v>44195</v>
      </c>
      <c r="J70" s="54">
        <v>5.0000000000000001E-3</v>
      </c>
      <c r="K70" s="19">
        <v>0.5</v>
      </c>
      <c r="L70" s="105">
        <f>+J70*K70</f>
        <v>2.5000000000000001E-3</v>
      </c>
      <c r="M70" s="23" t="s">
        <v>184</v>
      </c>
      <c r="V70" s="23">
        <v>0.25</v>
      </c>
    </row>
    <row r="71" spans="1:22" ht="39.950000000000003" customHeight="1" x14ac:dyDescent="0.2">
      <c r="A71" s="478" t="s">
        <v>86</v>
      </c>
      <c r="B71" s="479"/>
      <c r="C71" s="479"/>
      <c r="D71" s="479"/>
      <c r="E71" s="479"/>
      <c r="F71" s="479"/>
      <c r="G71" s="479"/>
      <c r="H71" s="480"/>
      <c r="I71" s="16">
        <v>44195</v>
      </c>
      <c r="J71" s="54">
        <v>5.0000000000000001E-3</v>
      </c>
      <c r="K71" s="19">
        <v>0.7</v>
      </c>
      <c r="L71" s="105">
        <f>+J71*K71</f>
        <v>3.4999999999999996E-3</v>
      </c>
      <c r="M71" s="23" t="s">
        <v>185</v>
      </c>
      <c r="V71" s="3">
        <v>0.26</v>
      </c>
    </row>
    <row r="72" spans="1:22" ht="50.1" customHeight="1" x14ac:dyDescent="0.2">
      <c r="A72" s="478" t="s">
        <v>136</v>
      </c>
      <c r="B72" s="479"/>
      <c r="C72" s="479"/>
      <c r="D72" s="479"/>
      <c r="E72" s="479"/>
      <c r="F72" s="479"/>
      <c r="G72" s="479"/>
      <c r="H72" s="480"/>
      <c r="I72" s="130">
        <v>44195</v>
      </c>
      <c r="J72" s="131">
        <v>5.0000000000000001E-3</v>
      </c>
      <c r="K72" s="132"/>
      <c r="L72" s="228"/>
      <c r="M72" s="23" t="s">
        <v>137</v>
      </c>
      <c r="V72" s="3">
        <v>0.25</v>
      </c>
    </row>
    <row r="73" spans="1:22" ht="15.75" thickBot="1" x14ac:dyDescent="0.25">
      <c r="A73" s="529"/>
      <c r="B73" s="530"/>
      <c r="C73" s="530"/>
      <c r="D73" s="530"/>
      <c r="E73" s="530"/>
      <c r="F73" s="530"/>
      <c r="G73" s="530"/>
      <c r="H73" s="531"/>
      <c r="I73" s="115"/>
      <c r="J73" s="102"/>
      <c r="K73" s="93"/>
      <c r="L73" s="108"/>
      <c r="M73" s="23"/>
      <c r="V73" s="63">
        <f>SUM(V68:V72)</f>
        <v>2.1100000000000003</v>
      </c>
    </row>
    <row r="74" spans="1:22" ht="16.5" thickBot="1" x14ac:dyDescent="0.25">
      <c r="A74" s="80"/>
      <c r="B74" s="80"/>
      <c r="C74" s="80"/>
      <c r="D74" s="80"/>
      <c r="E74" s="80"/>
      <c r="F74" s="80"/>
      <c r="G74" s="80"/>
      <c r="H74" s="80"/>
      <c r="I74" s="20"/>
      <c r="J74" s="72"/>
      <c r="K74" s="72"/>
      <c r="L74" s="226">
        <f>SUM(L68:L73)</f>
        <v>1.7500000000000002E-2</v>
      </c>
      <c r="M74" s="23"/>
    </row>
    <row r="75" spans="1:22" ht="16.5" thickBot="1" x14ac:dyDescent="0.25">
      <c r="A75" s="80"/>
      <c r="B75" s="80"/>
      <c r="C75" s="80"/>
      <c r="D75" s="80"/>
      <c r="E75" s="80"/>
      <c r="F75" s="80"/>
      <c r="G75" s="80"/>
      <c r="H75" s="80"/>
      <c r="I75" s="20"/>
      <c r="J75" s="22"/>
      <c r="K75" s="20"/>
      <c r="L75" s="20"/>
    </row>
    <row r="76" spans="1:22" ht="47.25" x14ac:dyDescent="0.2">
      <c r="A76" s="397" t="s">
        <v>11</v>
      </c>
      <c r="B76" s="398"/>
      <c r="C76" s="398"/>
      <c r="D76" s="398"/>
      <c r="E76" s="398"/>
      <c r="F76" s="398"/>
      <c r="G76" s="398"/>
      <c r="H76" s="52" t="s">
        <v>20</v>
      </c>
      <c r="I76" s="23"/>
      <c r="J76" s="352" t="s">
        <v>16</v>
      </c>
      <c r="K76" s="401"/>
      <c r="L76" s="23"/>
      <c r="M76" s="23"/>
    </row>
    <row r="77" spans="1:22" ht="24.95" customHeight="1" x14ac:dyDescent="0.2">
      <c r="A77" s="446" t="s">
        <v>157</v>
      </c>
      <c r="B77" s="447"/>
      <c r="C77" s="447"/>
      <c r="D77" s="447"/>
      <c r="E77" s="447"/>
      <c r="F77" s="447"/>
      <c r="G77" s="447"/>
      <c r="H77" s="393">
        <v>0.03</v>
      </c>
      <c r="I77" s="39"/>
      <c r="J77" s="371" t="s">
        <v>79</v>
      </c>
      <c r="K77" s="372"/>
      <c r="L77" s="38"/>
      <c r="M77" s="23"/>
    </row>
    <row r="78" spans="1:22" ht="24.95" customHeight="1" thickBot="1" x14ac:dyDescent="0.25">
      <c r="A78" s="448"/>
      <c r="B78" s="449"/>
      <c r="C78" s="449"/>
      <c r="D78" s="449"/>
      <c r="E78" s="449"/>
      <c r="F78" s="449"/>
      <c r="G78" s="449"/>
      <c r="H78" s="394"/>
      <c r="I78" s="39"/>
      <c r="J78" s="373"/>
      <c r="K78" s="374"/>
      <c r="L78" s="38"/>
      <c r="M78" s="23"/>
      <c r="O78" s="13">
        <f>+H77/9</f>
        <v>3.3333333333333331E-3</v>
      </c>
    </row>
    <row r="79" spans="1:22" ht="15.75" thickBot="1" x14ac:dyDescent="0.25">
      <c r="A79" s="396"/>
      <c r="B79" s="396"/>
      <c r="C79" s="396"/>
      <c r="D79" s="396"/>
      <c r="E79" s="396"/>
      <c r="F79" s="396"/>
      <c r="G79" s="396"/>
      <c r="H79" s="396"/>
      <c r="I79" s="23"/>
      <c r="J79" s="23"/>
      <c r="K79" s="23"/>
      <c r="L79" s="23"/>
      <c r="M79" s="23"/>
      <c r="O79" s="13">
        <f>+O78*5</f>
        <v>1.6666666666666666E-2</v>
      </c>
    </row>
    <row r="80" spans="1:22" ht="47.25" x14ac:dyDescent="0.2">
      <c r="A80" s="352" t="s">
        <v>1</v>
      </c>
      <c r="B80" s="353"/>
      <c r="C80" s="353"/>
      <c r="D80" s="353"/>
      <c r="E80" s="353"/>
      <c r="F80" s="353"/>
      <c r="G80" s="353"/>
      <c r="H80" s="353"/>
      <c r="I80" s="89" t="s">
        <v>20</v>
      </c>
      <c r="J80" s="90" t="s">
        <v>6</v>
      </c>
      <c r="K80" s="91" t="s">
        <v>14</v>
      </c>
      <c r="L80" s="23"/>
      <c r="M80" s="23"/>
    </row>
    <row r="81" spans="1:15" ht="50.1" customHeight="1" x14ac:dyDescent="0.2">
      <c r="A81" s="379" t="s">
        <v>159</v>
      </c>
      <c r="B81" s="451"/>
      <c r="C81" s="451"/>
      <c r="D81" s="451"/>
      <c r="E81" s="451"/>
      <c r="F81" s="451"/>
      <c r="G81" s="451"/>
      <c r="H81" s="451"/>
      <c r="I81" s="18">
        <v>0.01</v>
      </c>
      <c r="J81" s="19">
        <v>0.5</v>
      </c>
      <c r="K81" s="105">
        <f>+I81*J81</f>
        <v>5.0000000000000001E-3</v>
      </c>
      <c r="L81" s="23" t="s">
        <v>183</v>
      </c>
      <c r="M81" s="23"/>
    </row>
    <row r="82" spans="1:15" ht="50.1" customHeight="1" thickBot="1" x14ac:dyDescent="0.25">
      <c r="A82" s="467" t="s">
        <v>87</v>
      </c>
      <c r="B82" s="468"/>
      <c r="C82" s="468"/>
      <c r="D82" s="468"/>
      <c r="E82" s="468"/>
      <c r="F82" s="468"/>
      <c r="G82" s="468"/>
      <c r="H82" s="469"/>
      <c r="I82" s="128">
        <v>0.01</v>
      </c>
      <c r="J82" s="93">
        <v>0.6</v>
      </c>
      <c r="K82" s="224">
        <f>+I82*J82</f>
        <v>6.0000000000000001E-3</v>
      </c>
      <c r="L82" s="23" t="s">
        <v>221</v>
      </c>
      <c r="M82" s="23"/>
    </row>
    <row r="83" spans="1:15" ht="50.1" customHeight="1" thickBot="1" x14ac:dyDescent="0.25">
      <c r="A83" s="504" t="s">
        <v>132</v>
      </c>
      <c r="B83" s="505"/>
      <c r="C83" s="505"/>
      <c r="D83" s="505"/>
      <c r="E83" s="505"/>
      <c r="F83" s="505"/>
      <c r="G83" s="505"/>
      <c r="H83" s="505"/>
      <c r="I83" s="134">
        <v>0.01</v>
      </c>
      <c r="J83" s="135">
        <v>0.35</v>
      </c>
      <c r="K83" s="231">
        <f>+I83*J83</f>
        <v>3.4999999999999996E-3</v>
      </c>
      <c r="L83" s="23" t="s">
        <v>211</v>
      </c>
      <c r="M83" s="23"/>
    </row>
    <row r="84" spans="1:15" ht="16.5" thickBot="1" x14ac:dyDescent="0.25">
      <c r="A84" s="512"/>
      <c r="B84" s="512"/>
      <c r="C84" s="512"/>
      <c r="D84" s="512"/>
      <c r="E84" s="512"/>
      <c r="F84" s="512"/>
      <c r="G84" s="512"/>
      <c r="H84" s="512"/>
      <c r="I84" s="20"/>
      <c r="J84" s="72"/>
      <c r="K84" s="227">
        <f>SUM(K81:K83)</f>
        <v>1.4499999999999999E-2</v>
      </c>
      <c r="L84" s="20"/>
      <c r="M84" s="23"/>
      <c r="O84" s="13"/>
    </row>
    <row r="85" spans="1:15" ht="16.5" thickBot="1" x14ac:dyDescent="0.25">
      <c r="A85" s="80"/>
      <c r="B85" s="80"/>
      <c r="C85" s="80"/>
      <c r="D85" s="80"/>
      <c r="E85" s="80"/>
      <c r="F85" s="80"/>
      <c r="G85" s="80"/>
      <c r="H85" s="80"/>
      <c r="I85" s="20"/>
      <c r="J85" s="22"/>
      <c r="K85" s="20"/>
      <c r="L85" s="23"/>
      <c r="M85" s="23"/>
    </row>
    <row r="86" spans="1:15" ht="47.25" x14ac:dyDescent="0.2">
      <c r="A86" s="423" t="s">
        <v>2</v>
      </c>
      <c r="B86" s="424"/>
      <c r="C86" s="424"/>
      <c r="D86" s="424"/>
      <c r="E86" s="424"/>
      <c r="F86" s="424"/>
      <c r="G86" s="424"/>
      <c r="H86" s="424"/>
      <c r="I86" s="96" t="s">
        <v>3</v>
      </c>
      <c r="J86" s="96" t="s">
        <v>20</v>
      </c>
      <c r="K86" s="96" t="s">
        <v>4</v>
      </c>
      <c r="L86" s="98" t="s">
        <v>5</v>
      </c>
      <c r="M86" s="23"/>
    </row>
    <row r="87" spans="1:15" ht="50.1" customHeight="1" x14ac:dyDescent="0.2">
      <c r="A87" s="379" t="s">
        <v>158</v>
      </c>
      <c r="B87" s="451"/>
      <c r="C87" s="451"/>
      <c r="D87" s="451"/>
      <c r="E87" s="451"/>
      <c r="F87" s="451"/>
      <c r="G87" s="451"/>
      <c r="H87" s="451"/>
      <c r="I87" s="16">
        <v>44195</v>
      </c>
      <c r="J87" s="54">
        <v>0.01</v>
      </c>
      <c r="K87" s="19">
        <v>0.5</v>
      </c>
      <c r="L87" s="105">
        <f>+J87*K87</f>
        <v>5.0000000000000001E-3</v>
      </c>
      <c r="M87" s="23" t="s">
        <v>187</v>
      </c>
      <c r="O87" s="3">
        <v>0.75</v>
      </c>
    </row>
    <row r="88" spans="1:15" ht="50.1" customHeight="1" x14ac:dyDescent="0.2">
      <c r="A88" s="478" t="s">
        <v>117</v>
      </c>
      <c r="B88" s="479"/>
      <c r="C88" s="479"/>
      <c r="D88" s="479"/>
      <c r="E88" s="479"/>
      <c r="F88" s="479"/>
      <c r="G88" s="479"/>
      <c r="H88" s="480"/>
      <c r="I88" s="16">
        <v>44195</v>
      </c>
      <c r="J88" s="54">
        <v>0.01</v>
      </c>
      <c r="K88" s="19">
        <v>0.6</v>
      </c>
      <c r="L88" s="105">
        <f>+J88*K88</f>
        <v>6.0000000000000001E-3</v>
      </c>
      <c r="M88" s="23" t="s">
        <v>221</v>
      </c>
      <c r="O88" s="3">
        <v>0.5</v>
      </c>
    </row>
    <row r="89" spans="1:15" ht="50.1" customHeight="1" x14ac:dyDescent="0.2">
      <c r="A89" s="478" t="s">
        <v>160</v>
      </c>
      <c r="B89" s="479"/>
      <c r="C89" s="479"/>
      <c r="D89" s="479"/>
      <c r="E89" s="479"/>
      <c r="F89" s="479"/>
      <c r="G89" s="479"/>
      <c r="H89" s="480"/>
      <c r="I89" s="130">
        <v>44196</v>
      </c>
      <c r="J89" s="131">
        <v>5.0000000000000001E-3</v>
      </c>
      <c r="K89" s="132">
        <v>0.7</v>
      </c>
      <c r="L89" s="228">
        <f>+J89*K89</f>
        <v>3.4999999999999996E-3</v>
      </c>
      <c r="M89" s="23" t="s">
        <v>186</v>
      </c>
      <c r="O89" s="3">
        <v>0.5</v>
      </c>
    </row>
    <row r="90" spans="1:15" ht="50.1" customHeight="1" x14ac:dyDescent="0.2">
      <c r="A90" s="478" t="s">
        <v>133</v>
      </c>
      <c r="B90" s="479"/>
      <c r="C90" s="479"/>
      <c r="D90" s="479"/>
      <c r="E90" s="479"/>
      <c r="F90" s="479"/>
      <c r="G90" s="479"/>
      <c r="H90" s="480"/>
      <c r="I90" s="130">
        <v>44196</v>
      </c>
      <c r="J90" s="131">
        <v>5.0000000000000001E-3</v>
      </c>
      <c r="K90" s="132"/>
      <c r="L90" s="228"/>
      <c r="M90" s="23" t="s">
        <v>139</v>
      </c>
      <c r="O90" s="3">
        <v>0.5</v>
      </c>
    </row>
    <row r="91" spans="1:15" ht="15.75" thickBot="1" x14ac:dyDescent="0.25">
      <c r="A91" s="488"/>
      <c r="B91" s="489"/>
      <c r="C91" s="489"/>
      <c r="D91" s="489"/>
      <c r="E91" s="489"/>
      <c r="F91" s="489"/>
      <c r="G91" s="489"/>
      <c r="H91" s="490"/>
      <c r="I91" s="115"/>
      <c r="J91" s="102"/>
      <c r="K91" s="93"/>
      <c r="L91" s="108"/>
      <c r="M91" s="23"/>
      <c r="O91" s="3">
        <f>SUM(O87:O90)</f>
        <v>2.25</v>
      </c>
    </row>
    <row r="92" spans="1:15" ht="16.5" thickBot="1" x14ac:dyDescent="0.25">
      <c r="A92" s="80"/>
      <c r="B92" s="80"/>
      <c r="C92" s="80"/>
      <c r="D92" s="80"/>
      <c r="E92" s="80"/>
      <c r="F92" s="80"/>
      <c r="G92" s="80"/>
      <c r="H92" s="80"/>
      <c r="I92" s="20"/>
      <c r="J92" s="72"/>
      <c r="K92" s="72"/>
      <c r="L92" s="112">
        <f>+L87+L88+L89</f>
        <v>1.4499999999999999E-2</v>
      </c>
      <c r="M92" s="23"/>
    </row>
    <row r="93" spans="1:15" ht="15.75" x14ac:dyDescent="0.2">
      <c r="A93" s="144"/>
      <c r="B93" s="144"/>
      <c r="C93" s="144"/>
      <c r="D93" s="144"/>
      <c r="E93" s="144"/>
      <c r="F93" s="144"/>
      <c r="G93" s="144"/>
      <c r="H93" s="144"/>
      <c r="I93" s="20"/>
      <c r="J93" s="72"/>
      <c r="K93" s="72"/>
      <c r="L93" s="51"/>
      <c r="M93" s="23"/>
    </row>
    <row r="94" spans="1:15" ht="16.5" thickBot="1" x14ac:dyDescent="0.25">
      <c r="A94" s="144"/>
      <c r="B94" s="144"/>
      <c r="C94" s="144"/>
      <c r="D94" s="144"/>
      <c r="E94" s="144"/>
      <c r="F94" s="144"/>
      <c r="G94" s="144"/>
      <c r="H94" s="144"/>
      <c r="I94" s="20"/>
      <c r="J94" s="72"/>
      <c r="K94" s="72"/>
      <c r="L94" s="159"/>
      <c r="M94" s="23"/>
    </row>
    <row r="95" spans="1:15" ht="47.25" x14ac:dyDescent="0.2">
      <c r="A95" s="533" t="s">
        <v>88</v>
      </c>
      <c r="B95" s="534"/>
      <c r="C95" s="534"/>
      <c r="D95" s="534"/>
      <c r="E95" s="534"/>
      <c r="F95" s="534"/>
      <c r="G95" s="534"/>
      <c r="H95" s="151" t="s">
        <v>20</v>
      </c>
      <c r="I95" s="152"/>
      <c r="J95" s="535" t="s">
        <v>16</v>
      </c>
      <c r="K95" s="536"/>
      <c r="L95" s="5"/>
      <c r="M95" s="23"/>
    </row>
    <row r="96" spans="1:15" ht="15.75" x14ac:dyDescent="0.2">
      <c r="A96" s="446" t="s">
        <v>198</v>
      </c>
      <c r="B96" s="447"/>
      <c r="C96" s="447"/>
      <c r="D96" s="447"/>
      <c r="E96" s="447"/>
      <c r="F96" s="447"/>
      <c r="G96" s="447"/>
      <c r="H96" s="393">
        <v>0.02</v>
      </c>
      <c r="I96" s="39"/>
      <c r="J96" s="371" t="s">
        <v>36</v>
      </c>
      <c r="K96" s="372"/>
      <c r="L96" s="5"/>
      <c r="M96" s="23"/>
    </row>
    <row r="97" spans="1:15" ht="16.5" thickBot="1" x14ac:dyDescent="0.25">
      <c r="A97" s="448"/>
      <c r="B97" s="449"/>
      <c r="C97" s="449"/>
      <c r="D97" s="449"/>
      <c r="E97" s="449"/>
      <c r="F97" s="449"/>
      <c r="G97" s="449"/>
      <c r="H97" s="394"/>
      <c r="I97" s="39"/>
      <c r="J97" s="373"/>
      <c r="K97" s="374"/>
      <c r="L97" s="5"/>
      <c r="M97" s="23"/>
      <c r="O97" s="13">
        <f>+H96/9</f>
        <v>2.2222222222222222E-3</v>
      </c>
    </row>
    <row r="98" spans="1:15" ht="16.5" thickBot="1" x14ac:dyDescent="0.25">
      <c r="A98" s="144"/>
      <c r="B98" s="144"/>
      <c r="C98" s="144"/>
      <c r="D98" s="144"/>
      <c r="E98" s="144"/>
      <c r="F98" s="144"/>
      <c r="G98" s="144"/>
      <c r="H98" s="144"/>
      <c r="I98" s="20"/>
      <c r="J98" s="72"/>
      <c r="K98" s="72"/>
      <c r="L98" s="5"/>
      <c r="M98" s="23"/>
      <c r="O98" s="13">
        <f>+O97*5</f>
        <v>1.1111111111111112E-2</v>
      </c>
    </row>
    <row r="99" spans="1:15" ht="47.25" x14ac:dyDescent="0.2">
      <c r="A99" s="535" t="s">
        <v>1</v>
      </c>
      <c r="B99" s="537"/>
      <c r="C99" s="537"/>
      <c r="D99" s="537"/>
      <c r="E99" s="537"/>
      <c r="F99" s="537"/>
      <c r="G99" s="537"/>
      <c r="H99" s="537"/>
      <c r="I99" s="153" t="s">
        <v>20</v>
      </c>
      <c r="J99" s="154" t="s">
        <v>6</v>
      </c>
      <c r="K99" s="155" t="s">
        <v>14</v>
      </c>
      <c r="L99" s="5"/>
      <c r="M99" s="23"/>
    </row>
    <row r="100" spans="1:15" x14ac:dyDescent="0.2">
      <c r="A100" s="379" t="s">
        <v>194</v>
      </c>
      <c r="B100" s="451"/>
      <c r="C100" s="451"/>
      <c r="D100" s="451"/>
      <c r="E100" s="451"/>
      <c r="F100" s="451"/>
      <c r="G100" s="451"/>
      <c r="H100" s="451"/>
      <c r="I100" s="18">
        <v>0.02</v>
      </c>
      <c r="J100" s="149"/>
      <c r="K100" s="141"/>
      <c r="L100" s="158" t="s">
        <v>208</v>
      </c>
      <c r="M100" s="23"/>
    </row>
    <row r="101" spans="1:15" ht="16.5" thickBot="1" x14ac:dyDescent="0.25">
      <c r="A101" s="506"/>
      <c r="B101" s="507"/>
      <c r="C101" s="507"/>
      <c r="D101" s="507"/>
      <c r="E101" s="507"/>
      <c r="F101" s="507"/>
      <c r="G101" s="507"/>
      <c r="H101" s="508"/>
      <c r="I101" s="150"/>
      <c r="J101" s="137"/>
      <c r="K101" s="138"/>
      <c r="L101" s="5"/>
      <c r="M101" s="23"/>
    </row>
    <row r="102" spans="1:15" ht="16.5" thickBot="1" x14ac:dyDescent="0.25">
      <c r="A102" s="500"/>
      <c r="B102" s="500"/>
      <c r="C102" s="500"/>
      <c r="D102" s="500"/>
      <c r="E102" s="500"/>
      <c r="F102" s="500"/>
      <c r="G102" s="500"/>
      <c r="H102" s="500"/>
      <c r="I102" s="139"/>
      <c r="J102" s="142"/>
      <c r="K102" s="116">
        <f>SUM(K100:K101)</f>
        <v>0</v>
      </c>
      <c r="L102" s="5"/>
      <c r="M102" s="23"/>
    </row>
    <row r="103" spans="1:15" ht="15.75" x14ac:dyDescent="0.2">
      <c r="A103" s="144"/>
      <c r="B103" s="144"/>
      <c r="C103" s="144"/>
      <c r="D103" s="144"/>
      <c r="E103" s="144"/>
      <c r="F103" s="144"/>
      <c r="G103" s="144"/>
      <c r="H103" s="144"/>
      <c r="I103" s="20"/>
      <c r="J103" s="72"/>
      <c r="K103" s="72"/>
      <c r="L103" s="5"/>
      <c r="M103" s="23"/>
    </row>
    <row r="104" spans="1:15" ht="16.5" thickBot="1" x14ac:dyDescent="0.25">
      <c r="A104" s="144"/>
      <c r="B104" s="144"/>
      <c r="C104" s="144"/>
      <c r="D104" s="144"/>
      <c r="E104" s="144"/>
      <c r="F104" s="144"/>
      <c r="G104" s="144"/>
      <c r="H104" s="144"/>
      <c r="I104" s="20"/>
      <c r="J104" s="72"/>
      <c r="K104" s="72"/>
      <c r="L104" s="5"/>
      <c r="M104" s="23"/>
    </row>
    <row r="105" spans="1:15" ht="47.25" x14ac:dyDescent="0.2">
      <c r="A105" s="513" t="s">
        <v>2</v>
      </c>
      <c r="B105" s="514"/>
      <c r="C105" s="514"/>
      <c r="D105" s="514"/>
      <c r="E105" s="514"/>
      <c r="F105" s="514"/>
      <c r="G105" s="514"/>
      <c r="H105" s="514"/>
      <c r="I105" s="156" t="s">
        <v>3</v>
      </c>
      <c r="J105" s="156" t="s">
        <v>20</v>
      </c>
      <c r="K105" s="156" t="s">
        <v>4</v>
      </c>
      <c r="L105" s="157" t="s">
        <v>5</v>
      </c>
      <c r="M105" s="23"/>
    </row>
    <row r="106" spans="1:15" x14ac:dyDescent="0.2">
      <c r="A106" s="515" t="s">
        <v>196</v>
      </c>
      <c r="B106" s="516"/>
      <c r="C106" s="516"/>
      <c r="D106" s="516"/>
      <c r="E106" s="516"/>
      <c r="F106" s="516"/>
      <c r="G106" s="516"/>
      <c r="H106" s="517"/>
      <c r="I106" s="16">
        <v>43829</v>
      </c>
      <c r="J106" s="54">
        <v>0.01</v>
      </c>
      <c r="K106" s="149"/>
      <c r="L106" s="141"/>
      <c r="M106" s="23" t="s">
        <v>195</v>
      </c>
    </row>
    <row r="107" spans="1:15" ht="33" customHeight="1" x14ac:dyDescent="0.2">
      <c r="A107" s="485" t="s">
        <v>197</v>
      </c>
      <c r="B107" s="486"/>
      <c r="C107" s="486"/>
      <c r="D107" s="486"/>
      <c r="E107" s="486"/>
      <c r="F107" s="486"/>
      <c r="G107" s="486"/>
      <c r="H107" s="487"/>
      <c r="I107" s="16">
        <v>44195</v>
      </c>
      <c r="J107" s="54">
        <v>0.01</v>
      </c>
      <c r="K107" s="149"/>
      <c r="L107" s="141"/>
      <c r="M107" s="23" t="s">
        <v>209</v>
      </c>
    </row>
    <row r="108" spans="1:15" ht="15.75" thickBot="1" x14ac:dyDescent="0.25">
      <c r="A108" s="518"/>
      <c r="B108" s="519"/>
      <c r="C108" s="519"/>
      <c r="D108" s="519"/>
      <c r="E108" s="519"/>
      <c r="F108" s="519"/>
      <c r="G108" s="519"/>
      <c r="H108" s="520"/>
      <c r="I108" s="192"/>
      <c r="J108" s="193"/>
      <c r="K108" s="137"/>
      <c r="L108" s="194"/>
      <c r="M108" s="23"/>
    </row>
    <row r="109" spans="1:15" ht="16.5" thickBot="1" x14ac:dyDescent="0.25">
      <c r="A109" s="140"/>
      <c r="B109" s="140"/>
      <c r="C109" s="140"/>
      <c r="D109" s="140"/>
      <c r="E109" s="140"/>
      <c r="F109" s="140"/>
      <c r="G109" s="140"/>
      <c r="H109" s="140"/>
      <c r="I109" s="139"/>
      <c r="J109" s="142"/>
      <c r="K109" s="142"/>
      <c r="L109" s="133">
        <f>SUM(L106:L108)</f>
        <v>0</v>
      </c>
      <c r="M109" s="23"/>
    </row>
    <row r="110" spans="1:15" ht="15.75" x14ac:dyDescent="0.2">
      <c r="A110" s="144"/>
      <c r="B110" s="144"/>
      <c r="C110" s="144"/>
      <c r="D110" s="144"/>
      <c r="E110" s="144"/>
      <c r="F110" s="144"/>
      <c r="G110" s="144"/>
      <c r="H110" s="144"/>
      <c r="I110" s="20"/>
      <c r="J110" s="72"/>
      <c r="K110" s="72"/>
      <c r="L110" s="51"/>
      <c r="M110" s="23"/>
    </row>
    <row r="111" spans="1:15" ht="16.5" thickBot="1" x14ac:dyDescent="0.25">
      <c r="A111" s="144"/>
      <c r="B111" s="144"/>
      <c r="C111" s="144"/>
      <c r="D111" s="144"/>
      <c r="E111" s="144"/>
      <c r="F111" s="144"/>
      <c r="G111" s="144"/>
      <c r="H111" s="144"/>
      <c r="I111" s="20"/>
      <c r="J111" s="22"/>
      <c r="K111" s="20"/>
      <c r="L111" s="20"/>
      <c r="M111" s="23"/>
    </row>
    <row r="112" spans="1:15" ht="47.25" x14ac:dyDescent="0.2">
      <c r="A112" s="538" t="s">
        <v>91</v>
      </c>
      <c r="B112" s="539"/>
      <c r="C112" s="539"/>
      <c r="D112" s="539"/>
      <c r="E112" s="539"/>
      <c r="F112" s="539"/>
      <c r="G112" s="540"/>
      <c r="H112" s="52" t="s">
        <v>20</v>
      </c>
      <c r="I112" s="23"/>
      <c r="J112" s="385" t="s">
        <v>16</v>
      </c>
      <c r="K112" s="532"/>
      <c r="L112" s="23"/>
      <c r="M112" s="23"/>
    </row>
    <row r="113" spans="1:15" ht="15" customHeight="1" x14ac:dyDescent="0.2">
      <c r="A113" s="389" t="s">
        <v>89</v>
      </c>
      <c r="B113" s="390"/>
      <c r="C113" s="390"/>
      <c r="D113" s="390"/>
      <c r="E113" s="390"/>
      <c r="F113" s="390"/>
      <c r="G113" s="476"/>
      <c r="H113" s="393">
        <v>0.02</v>
      </c>
      <c r="I113" s="39"/>
      <c r="J113" s="371" t="s">
        <v>92</v>
      </c>
      <c r="K113" s="372"/>
      <c r="L113" s="38"/>
      <c r="M113" s="23"/>
    </row>
    <row r="114" spans="1:15" ht="15.75" customHeight="1" thickBot="1" x14ac:dyDescent="0.25">
      <c r="A114" s="391"/>
      <c r="B114" s="392"/>
      <c r="C114" s="392"/>
      <c r="D114" s="392"/>
      <c r="E114" s="392"/>
      <c r="F114" s="392"/>
      <c r="G114" s="477"/>
      <c r="H114" s="394"/>
      <c r="I114" s="39"/>
      <c r="J114" s="373"/>
      <c r="K114" s="374"/>
      <c r="L114" s="38"/>
      <c r="M114" s="23"/>
      <c r="O114" s="13">
        <f>+H113/9</f>
        <v>2.2222222222222222E-3</v>
      </c>
    </row>
    <row r="115" spans="1:15" ht="15.75" thickBot="1" x14ac:dyDescent="0.25">
      <c r="A115" s="396"/>
      <c r="B115" s="396"/>
      <c r="C115" s="396"/>
      <c r="D115" s="396"/>
      <c r="E115" s="396"/>
      <c r="F115" s="396"/>
      <c r="G115" s="396"/>
      <c r="H115" s="396"/>
      <c r="I115" s="23"/>
      <c r="J115" s="23"/>
      <c r="K115" s="23"/>
      <c r="L115" s="23"/>
      <c r="M115" s="23"/>
      <c r="O115" s="13">
        <f>+O114*5</f>
        <v>1.1111111111111112E-2</v>
      </c>
    </row>
    <row r="116" spans="1:15" ht="47.25" x14ac:dyDescent="0.2">
      <c r="A116" s="352" t="s">
        <v>1</v>
      </c>
      <c r="B116" s="353"/>
      <c r="C116" s="353"/>
      <c r="D116" s="353"/>
      <c r="E116" s="353"/>
      <c r="F116" s="353"/>
      <c r="G116" s="353"/>
      <c r="H116" s="353"/>
      <c r="I116" s="89" t="s">
        <v>20</v>
      </c>
      <c r="J116" s="90" t="s">
        <v>6</v>
      </c>
      <c r="K116" s="91" t="s">
        <v>14</v>
      </c>
      <c r="L116" s="23"/>
      <c r="M116" s="23"/>
    </row>
    <row r="117" spans="1:15" ht="24.95" customHeight="1" x14ac:dyDescent="0.2">
      <c r="A117" s="509" t="s">
        <v>191</v>
      </c>
      <c r="B117" s="510"/>
      <c r="C117" s="510"/>
      <c r="D117" s="510"/>
      <c r="E117" s="510"/>
      <c r="F117" s="510"/>
      <c r="G117" s="510"/>
      <c r="H117" s="511"/>
      <c r="I117" s="18">
        <v>0.02</v>
      </c>
      <c r="J117" s="19">
        <v>0.6</v>
      </c>
      <c r="K117" s="105">
        <f>+I117*J117</f>
        <v>1.2E-2</v>
      </c>
      <c r="L117" s="23" t="s">
        <v>188</v>
      </c>
      <c r="M117" s="23"/>
    </row>
    <row r="118" spans="1:15" ht="20.100000000000001" customHeight="1" thickBot="1" x14ac:dyDescent="0.25">
      <c r="A118" s="399"/>
      <c r="B118" s="400"/>
      <c r="C118" s="400"/>
      <c r="D118" s="400"/>
      <c r="E118" s="400"/>
      <c r="F118" s="400"/>
      <c r="G118" s="400"/>
      <c r="H118" s="450"/>
      <c r="I118" s="106"/>
      <c r="J118" s="93"/>
      <c r="K118" s="108"/>
      <c r="L118" s="35"/>
      <c r="M118" s="23"/>
    </row>
    <row r="119" spans="1:15" ht="16.5" thickBot="1" x14ac:dyDescent="0.25">
      <c r="A119" s="395"/>
      <c r="B119" s="395"/>
      <c r="C119" s="395"/>
      <c r="D119" s="395"/>
      <c r="E119" s="395"/>
      <c r="F119" s="395"/>
      <c r="G119" s="395"/>
      <c r="H119" s="395"/>
      <c r="I119" s="20"/>
      <c r="J119" s="72"/>
      <c r="K119" s="226">
        <f>SUM(K117:K118)</f>
        <v>1.2E-2</v>
      </c>
      <c r="L119" s="20"/>
      <c r="M119" s="23"/>
    </row>
    <row r="120" spans="1:15" ht="16.5" thickBot="1" x14ac:dyDescent="0.25">
      <c r="A120" s="80"/>
      <c r="B120" s="80"/>
      <c r="C120" s="80"/>
      <c r="D120" s="80"/>
      <c r="E120" s="80"/>
      <c r="F120" s="80"/>
      <c r="G120" s="80"/>
      <c r="H120" s="80"/>
      <c r="I120" s="20"/>
      <c r="J120" s="22"/>
      <c r="K120" s="20"/>
      <c r="L120" s="23"/>
      <c r="M120" s="23"/>
    </row>
    <row r="121" spans="1:15" ht="47.25" x14ac:dyDescent="0.2">
      <c r="A121" s="423" t="s">
        <v>2</v>
      </c>
      <c r="B121" s="424"/>
      <c r="C121" s="424"/>
      <c r="D121" s="424"/>
      <c r="E121" s="424"/>
      <c r="F121" s="424"/>
      <c r="G121" s="424"/>
      <c r="H121" s="424"/>
      <c r="I121" s="96" t="s">
        <v>3</v>
      </c>
      <c r="J121" s="96" t="s">
        <v>20</v>
      </c>
      <c r="K121" s="96" t="s">
        <v>4</v>
      </c>
      <c r="L121" s="98" t="s">
        <v>5</v>
      </c>
      <c r="M121" s="23"/>
    </row>
    <row r="122" spans="1:15" ht="35.1" customHeight="1" x14ac:dyDescent="0.2">
      <c r="A122" s="509" t="s">
        <v>90</v>
      </c>
      <c r="B122" s="510"/>
      <c r="C122" s="510"/>
      <c r="D122" s="510"/>
      <c r="E122" s="510"/>
      <c r="F122" s="510"/>
      <c r="G122" s="510"/>
      <c r="H122" s="511"/>
      <c r="I122" s="16">
        <v>44195</v>
      </c>
      <c r="J122" s="54">
        <v>0.01</v>
      </c>
      <c r="K122" s="19">
        <v>0.6</v>
      </c>
      <c r="L122" s="105">
        <f>+J122*K122</f>
        <v>6.0000000000000001E-3</v>
      </c>
      <c r="M122" s="23" t="s">
        <v>188</v>
      </c>
    </row>
    <row r="123" spans="1:15" ht="30" customHeight="1" x14ac:dyDescent="0.2">
      <c r="A123" s="375" t="s">
        <v>281</v>
      </c>
      <c r="B123" s="376"/>
      <c r="C123" s="376"/>
      <c r="D123" s="376"/>
      <c r="E123" s="376"/>
      <c r="F123" s="376"/>
      <c r="G123" s="376"/>
      <c r="H123" s="465"/>
      <c r="I123" s="16">
        <v>44195</v>
      </c>
      <c r="J123" s="54">
        <v>0.01</v>
      </c>
      <c r="K123" s="19">
        <v>0.6</v>
      </c>
      <c r="L123" s="105">
        <f>+J123*K123</f>
        <v>6.0000000000000001E-3</v>
      </c>
      <c r="M123" s="23" t="s">
        <v>188</v>
      </c>
    </row>
    <row r="124" spans="1:15" ht="20.100000000000001" customHeight="1" thickBot="1" x14ac:dyDescent="0.25">
      <c r="A124" s="399"/>
      <c r="B124" s="400"/>
      <c r="C124" s="400"/>
      <c r="D124" s="400"/>
      <c r="E124" s="400"/>
      <c r="F124" s="400"/>
      <c r="G124" s="400"/>
      <c r="H124" s="450"/>
      <c r="I124" s="115"/>
      <c r="J124" s="102"/>
      <c r="K124" s="93"/>
      <c r="L124" s="108"/>
      <c r="M124" s="23"/>
    </row>
    <row r="125" spans="1:15" ht="16.5" thickBot="1" x14ac:dyDescent="0.25">
      <c r="A125" s="80"/>
      <c r="B125" s="80"/>
      <c r="C125" s="80"/>
      <c r="D125" s="80"/>
      <c r="E125" s="80"/>
      <c r="F125" s="80"/>
      <c r="G125" s="80"/>
      <c r="H125" s="80"/>
      <c r="I125" s="20"/>
      <c r="J125" s="72"/>
      <c r="K125" s="72"/>
      <c r="L125" s="112">
        <f>SUM(L122:L124)</f>
        <v>1.2E-2</v>
      </c>
      <c r="M125" s="23"/>
    </row>
    <row r="126" spans="1:15" ht="16.5" thickBot="1" x14ac:dyDescent="0.25">
      <c r="A126" s="144"/>
      <c r="B126" s="144"/>
      <c r="C126" s="144"/>
      <c r="D126" s="144"/>
      <c r="E126" s="144"/>
      <c r="F126" s="144"/>
      <c r="G126" s="144"/>
      <c r="H126" s="144"/>
      <c r="I126" s="20"/>
      <c r="J126" s="72"/>
      <c r="K126" s="72"/>
      <c r="L126" s="5"/>
      <c r="M126" s="23"/>
    </row>
    <row r="127" spans="1:15" ht="47.25" x14ac:dyDescent="0.2">
      <c r="A127" s="397" t="s">
        <v>193</v>
      </c>
      <c r="B127" s="398"/>
      <c r="C127" s="398"/>
      <c r="D127" s="398"/>
      <c r="E127" s="398"/>
      <c r="F127" s="398"/>
      <c r="G127" s="398"/>
      <c r="H127" s="52" t="s">
        <v>20</v>
      </c>
      <c r="I127" s="23"/>
      <c r="J127" s="352" t="s">
        <v>16</v>
      </c>
      <c r="K127" s="401"/>
      <c r="L127" s="23"/>
      <c r="M127" s="23"/>
    </row>
    <row r="128" spans="1:15" x14ac:dyDescent="0.2">
      <c r="A128" s="446" t="s">
        <v>118</v>
      </c>
      <c r="B128" s="447"/>
      <c r="C128" s="447"/>
      <c r="D128" s="447"/>
      <c r="E128" s="447"/>
      <c r="F128" s="447"/>
      <c r="G128" s="447"/>
      <c r="H128" s="393">
        <v>0.02</v>
      </c>
      <c r="I128" s="39"/>
      <c r="J128" s="371" t="s">
        <v>92</v>
      </c>
      <c r="K128" s="372"/>
      <c r="L128" s="541" t="s">
        <v>189</v>
      </c>
      <c r="M128" s="23"/>
    </row>
    <row r="129" spans="1:15" ht="15.75" thickBot="1" x14ac:dyDescent="0.25">
      <c r="A129" s="448"/>
      <c r="B129" s="449"/>
      <c r="C129" s="449"/>
      <c r="D129" s="449"/>
      <c r="E129" s="449"/>
      <c r="F129" s="449"/>
      <c r="G129" s="449"/>
      <c r="H129" s="394"/>
      <c r="I129" s="39"/>
      <c r="J129" s="373"/>
      <c r="K129" s="374"/>
      <c r="L129" s="541"/>
      <c r="M129" s="23"/>
      <c r="O129" s="13">
        <f>+H128/9</f>
        <v>2.2222222222222222E-3</v>
      </c>
    </row>
    <row r="130" spans="1:15" ht="15.75" thickBot="1" x14ac:dyDescent="0.25">
      <c r="A130" s="396"/>
      <c r="B130" s="396"/>
      <c r="C130" s="396"/>
      <c r="D130" s="396"/>
      <c r="E130" s="396"/>
      <c r="F130" s="396"/>
      <c r="G130" s="396"/>
      <c r="H130" s="396"/>
      <c r="I130" s="23"/>
      <c r="J130" s="23"/>
      <c r="K130" s="23"/>
      <c r="L130" s="23"/>
      <c r="M130" s="23"/>
      <c r="O130" s="13">
        <f>+O129*5</f>
        <v>1.1111111111111112E-2</v>
      </c>
    </row>
    <row r="131" spans="1:15" ht="47.25" x14ac:dyDescent="0.2">
      <c r="A131" s="352" t="s">
        <v>1</v>
      </c>
      <c r="B131" s="353"/>
      <c r="C131" s="353"/>
      <c r="D131" s="353"/>
      <c r="E131" s="353"/>
      <c r="F131" s="353"/>
      <c r="G131" s="353"/>
      <c r="H131" s="353"/>
      <c r="I131" s="89" t="s">
        <v>20</v>
      </c>
      <c r="J131" s="90" t="s">
        <v>6</v>
      </c>
      <c r="K131" s="91" t="s">
        <v>14</v>
      </c>
      <c r="L131" s="23"/>
      <c r="M131" s="23"/>
    </row>
    <row r="132" spans="1:15" x14ac:dyDescent="0.2">
      <c r="A132" s="379" t="s">
        <v>125</v>
      </c>
      <c r="B132" s="451"/>
      <c r="C132" s="451"/>
      <c r="D132" s="451"/>
      <c r="E132" s="451"/>
      <c r="F132" s="451"/>
      <c r="G132" s="451"/>
      <c r="H132" s="451"/>
      <c r="I132" s="18">
        <v>0.01</v>
      </c>
      <c r="J132" s="19">
        <v>0.57499999999999996</v>
      </c>
      <c r="K132" s="105">
        <f>+I132*J132</f>
        <v>5.7499999999999999E-3</v>
      </c>
      <c r="L132" s="23" t="s">
        <v>190</v>
      </c>
      <c r="M132" s="23"/>
    </row>
    <row r="133" spans="1:15" ht="30" customHeight="1" thickBot="1" x14ac:dyDescent="0.25">
      <c r="A133" s="467" t="s">
        <v>155</v>
      </c>
      <c r="B133" s="468"/>
      <c r="C133" s="468"/>
      <c r="D133" s="468"/>
      <c r="E133" s="468"/>
      <c r="F133" s="468"/>
      <c r="G133" s="468"/>
      <c r="H133" s="469"/>
      <c r="I133" s="143">
        <v>0.01</v>
      </c>
      <c r="J133" s="93">
        <v>0.57499999999999996</v>
      </c>
      <c r="K133" s="105">
        <f>+I133*J133</f>
        <v>5.7499999999999999E-3</v>
      </c>
      <c r="L133" s="23" t="s">
        <v>190</v>
      </c>
      <c r="M133" s="23"/>
    </row>
    <row r="134" spans="1:15" ht="16.5" thickBot="1" x14ac:dyDescent="0.25">
      <c r="A134" s="395"/>
      <c r="B134" s="395"/>
      <c r="C134" s="395"/>
      <c r="D134" s="395"/>
      <c r="E134" s="395"/>
      <c r="F134" s="395"/>
      <c r="G134" s="395"/>
      <c r="H134" s="395"/>
      <c r="I134" s="20"/>
      <c r="J134" s="72"/>
      <c r="K134" s="226">
        <f>SUM(K132:K133)</f>
        <v>1.15E-2</v>
      </c>
      <c r="L134" s="20"/>
      <c r="M134" s="23"/>
    </row>
    <row r="135" spans="1:15" ht="16.5" thickBot="1" x14ac:dyDescent="0.25">
      <c r="A135" s="80"/>
      <c r="B135" s="80"/>
      <c r="C135" s="80"/>
      <c r="D135" s="80"/>
      <c r="E135" s="80"/>
      <c r="F135" s="80"/>
      <c r="G135" s="80"/>
      <c r="H135" s="80"/>
      <c r="I135" s="20"/>
      <c r="J135" s="22"/>
      <c r="K135" s="20"/>
      <c r="L135" s="23"/>
      <c r="M135" s="23"/>
    </row>
    <row r="136" spans="1:15" ht="47.25" x14ac:dyDescent="0.2">
      <c r="A136" s="423" t="s">
        <v>2</v>
      </c>
      <c r="B136" s="424"/>
      <c r="C136" s="424"/>
      <c r="D136" s="424"/>
      <c r="E136" s="424"/>
      <c r="F136" s="424"/>
      <c r="G136" s="424"/>
      <c r="H136" s="424"/>
      <c r="I136" s="96" t="s">
        <v>3</v>
      </c>
      <c r="J136" s="96" t="s">
        <v>20</v>
      </c>
      <c r="K136" s="96" t="s">
        <v>4</v>
      </c>
      <c r="L136" s="98" t="s">
        <v>5</v>
      </c>
      <c r="M136" s="23"/>
    </row>
    <row r="137" spans="1:15" ht="20.100000000000001" customHeight="1" x14ac:dyDescent="0.2">
      <c r="A137" s="379" t="s">
        <v>192</v>
      </c>
      <c r="B137" s="451"/>
      <c r="C137" s="451"/>
      <c r="D137" s="451"/>
      <c r="E137" s="451"/>
      <c r="F137" s="451"/>
      <c r="G137" s="451"/>
      <c r="H137" s="451"/>
      <c r="I137" s="16">
        <v>44195</v>
      </c>
      <c r="J137" s="54">
        <v>0.01</v>
      </c>
      <c r="K137" s="19">
        <v>0.8</v>
      </c>
      <c r="L137" s="105">
        <f>+J137*K137</f>
        <v>8.0000000000000002E-3</v>
      </c>
      <c r="M137" s="23" t="s">
        <v>189</v>
      </c>
    </row>
    <row r="138" spans="1:15" ht="39.950000000000003" customHeight="1" thickBot="1" x14ac:dyDescent="0.25">
      <c r="A138" s="488" t="s">
        <v>135</v>
      </c>
      <c r="B138" s="489"/>
      <c r="C138" s="489"/>
      <c r="D138" s="489"/>
      <c r="E138" s="489"/>
      <c r="F138" s="489"/>
      <c r="G138" s="489"/>
      <c r="H138" s="490"/>
      <c r="I138" s="16">
        <v>44195</v>
      </c>
      <c r="J138" s="54">
        <v>5.0000000000000001E-3</v>
      </c>
      <c r="K138" s="19"/>
      <c r="L138" s="100"/>
      <c r="M138" s="23" t="s">
        <v>189</v>
      </c>
    </row>
    <row r="139" spans="1:15" ht="30" customHeight="1" thickBot="1" x14ac:dyDescent="0.25">
      <c r="A139" s="488" t="s">
        <v>165</v>
      </c>
      <c r="B139" s="489"/>
      <c r="C139" s="489"/>
      <c r="D139" s="489"/>
      <c r="E139" s="489"/>
      <c r="F139" s="489"/>
      <c r="G139" s="489"/>
      <c r="H139" s="490"/>
      <c r="I139" s="16">
        <v>44195</v>
      </c>
      <c r="J139" s="54">
        <v>5.0000000000000001E-3</v>
      </c>
      <c r="K139" s="18">
        <v>0.7</v>
      </c>
      <c r="L139" s="105">
        <f>+J139*K139</f>
        <v>3.4999999999999996E-3</v>
      </c>
      <c r="M139" s="23" t="s">
        <v>189</v>
      </c>
    </row>
    <row r="140" spans="1:15" ht="50.1" customHeight="1" thickBot="1" x14ac:dyDescent="0.25">
      <c r="A140" s="488"/>
      <c r="B140" s="489"/>
      <c r="C140" s="489"/>
      <c r="D140" s="489"/>
      <c r="E140" s="489"/>
      <c r="F140" s="489"/>
      <c r="G140" s="489"/>
      <c r="H140" s="490"/>
      <c r="I140" s="115"/>
      <c r="J140" s="102"/>
      <c r="K140" s="93"/>
      <c r="L140" s="104"/>
      <c r="M140" s="23"/>
    </row>
    <row r="141" spans="1:15" ht="16.5" thickBot="1" x14ac:dyDescent="0.25">
      <c r="A141" s="80"/>
      <c r="B141" s="80"/>
      <c r="C141" s="80"/>
      <c r="D141" s="80"/>
      <c r="E141" s="80"/>
      <c r="F141" s="80"/>
      <c r="G141" s="80"/>
      <c r="H141" s="80"/>
      <c r="I141" s="20"/>
      <c r="J141" s="72"/>
      <c r="K141" s="72"/>
      <c r="L141" s="226">
        <f>SUM(L137:L140)</f>
        <v>1.15E-2</v>
      </c>
      <c r="M141" s="23"/>
    </row>
    <row r="142" spans="1:15" ht="15.75" x14ac:dyDescent="0.2">
      <c r="A142" s="80"/>
      <c r="B142" s="80"/>
      <c r="C142" s="80"/>
      <c r="D142" s="80"/>
      <c r="E142" s="80"/>
      <c r="F142" s="80"/>
      <c r="G142" s="80"/>
      <c r="H142" s="80"/>
      <c r="I142" s="20"/>
      <c r="J142" s="22"/>
      <c r="K142" s="20"/>
      <c r="L142" s="20"/>
      <c r="M142" s="23"/>
    </row>
  </sheetData>
  <mergeCells count="125">
    <mergeCell ref="A5:M5"/>
    <mergeCell ref="A139:H139"/>
    <mergeCell ref="A140:H140"/>
    <mergeCell ref="A52:H52"/>
    <mergeCell ref="A53:H53"/>
    <mergeCell ref="A70:H70"/>
    <mergeCell ref="A71:H71"/>
    <mergeCell ref="A118:H118"/>
    <mergeCell ref="A117:H117"/>
    <mergeCell ref="A132:H132"/>
    <mergeCell ref="A133:H133"/>
    <mergeCell ref="A134:H134"/>
    <mergeCell ref="A136:H136"/>
    <mergeCell ref="A137:H137"/>
    <mergeCell ref="A128:G129"/>
    <mergeCell ref="H128:H129"/>
    <mergeCell ref="A79:H79"/>
    <mergeCell ref="A80:H80"/>
    <mergeCell ref="A91:H91"/>
    <mergeCell ref="A112:G112"/>
    <mergeCell ref="A89:H89"/>
    <mergeCell ref="A90:H90"/>
    <mergeCell ref="L128:L129"/>
    <mergeCell ref="J128:K129"/>
    <mergeCell ref="J127:K127"/>
    <mergeCell ref="A116:H116"/>
    <mergeCell ref="A119:H119"/>
    <mergeCell ref="A121:H121"/>
    <mergeCell ref="J76:K76"/>
    <mergeCell ref="A77:G78"/>
    <mergeCell ref="H77:H78"/>
    <mergeCell ref="J77:K78"/>
    <mergeCell ref="A67:H67"/>
    <mergeCell ref="A68:H68"/>
    <mergeCell ref="A69:H69"/>
    <mergeCell ref="A72:H72"/>
    <mergeCell ref="A73:H73"/>
    <mergeCell ref="A76:G76"/>
    <mergeCell ref="J113:K114"/>
    <mergeCell ref="J112:K112"/>
    <mergeCell ref="A95:G95"/>
    <mergeCell ref="J95:K95"/>
    <mergeCell ref="A96:G97"/>
    <mergeCell ref="H96:H97"/>
    <mergeCell ref="J96:K97"/>
    <mergeCell ref="A99:H99"/>
    <mergeCell ref="A100:H100"/>
    <mergeCell ref="A101:H101"/>
    <mergeCell ref="J16:K16"/>
    <mergeCell ref="M16:M18"/>
    <mergeCell ref="J17:K17"/>
    <mergeCell ref="J18:K18"/>
    <mergeCell ref="A7:M7"/>
    <mergeCell ref="A9:B9"/>
    <mergeCell ref="C9:D9"/>
    <mergeCell ref="E9:F9"/>
    <mergeCell ref="A11:G12"/>
    <mergeCell ref="H11:H12"/>
    <mergeCell ref="M11:M13"/>
    <mergeCell ref="A13:G15"/>
    <mergeCell ref="H13:H15"/>
    <mergeCell ref="A31:H31"/>
    <mergeCell ref="J19:K19"/>
    <mergeCell ref="A21:G21"/>
    <mergeCell ref="J21:K21"/>
    <mergeCell ref="A22:G23"/>
    <mergeCell ref="H22:H23"/>
    <mergeCell ref="J22:K23"/>
    <mergeCell ref="A25:H25"/>
    <mergeCell ref="A26:H26"/>
    <mergeCell ref="A27:H27"/>
    <mergeCell ref="A28:H28"/>
    <mergeCell ref="A30:H30"/>
    <mergeCell ref="J40:K40"/>
    <mergeCell ref="A41:G42"/>
    <mergeCell ref="H41:H42"/>
    <mergeCell ref="J41:K42"/>
    <mergeCell ref="A43:H43"/>
    <mergeCell ref="J58:K58"/>
    <mergeCell ref="A59:G60"/>
    <mergeCell ref="H59:H60"/>
    <mergeCell ref="J59:K60"/>
    <mergeCell ref="A44:H44"/>
    <mergeCell ref="A138:H138"/>
    <mergeCell ref="A45:H45"/>
    <mergeCell ref="A46:H46"/>
    <mergeCell ref="A47:H47"/>
    <mergeCell ref="A49:H49"/>
    <mergeCell ref="A50:H50"/>
    <mergeCell ref="A51:H51"/>
    <mergeCell ref="A54:H54"/>
    <mergeCell ref="A130:H130"/>
    <mergeCell ref="A131:H131"/>
    <mergeCell ref="A122:H122"/>
    <mergeCell ref="A123:H123"/>
    <mergeCell ref="A124:H124"/>
    <mergeCell ref="A127:G127"/>
    <mergeCell ref="A84:H84"/>
    <mergeCell ref="A82:H82"/>
    <mergeCell ref="A105:H105"/>
    <mergeCell ref="A106:H106"/>
    <mergeCell ref="A107:H107"/>
    <mergeCell ref="A108:H108"/>
    <mergeCell ref="A65:H65"/>
    <mergeCell ref="A61:H61"/>
    <mergeCell ref="A62:H62"/>
    <mergeCell ref="A32:H32"/>
    <mergeCell ref="A113:G114"/>
    <mergeCell ref="H113:H114"/>
    <mergeCell ref="A115:H115"/>
    <mergeCell ref="A86:H86"/>
    <mergeCell ref="A87:H87"/>
    <mergeCell ref="A88:H88"/>
    <mergeCell ref="A33:H33"/>
    <mergeCell ref="A34:H34"/>
    <mergeCell ref="A35:H35"/>
    <mergeCell ref="A36:H36"/>
    <mergeCell ref="A39:H39"/>
    <mergeCell ref="A40:G40"/>
    <mergeCell ref="A58:G58"/>
    <mergeCell ref="A102:H102"/>
    <mergeCell ref="A63:H63"/>
    <mergeCell ref="A64:H64"/>
    <mergeCell ref="A83:H83"/>
    <mergeCell ref="A81:H81"/>
  </mergeCells>
  <printOptions horizontalCentered="1"/>
  <pageMargins left="0.48" right="0.28000000000000003" top="0.35433070866141736" bottom="0.31496062992125984" header="0" footer="0"/>
  <pageSetup scale="42" orientation="landscape" horizontalDpi="1200" verticalDpi="1200" r:id="rId1"/>
  <headerFooter alignWithMargins="0"/>
  <rowBreaks count="3" manualBreakCount="3">
    <brk id="38" max="12" man="1"/>
    <brk id="74" max="12" man="1"/>
    <brk id="11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C25" zoomScale="84" zoomScaleNormal="84" workbookViewId="0">
      <selection activeCell="H32" sqref="H32"/>
    </sheetView>
  </sheetViews>
  <sheetFormatPr baseColWidth="10" defaultRowHeight="12.75" x14ac:dyDescent="0.2"/>
  <cols>
    <col min="2" max="2" width="60.7109375" customWidth="1"/>
    <col min="3" max="3" width="39.42578125" customWidth="1"/>
    <col min="4" max="4" width="46.28515625" customWidth="1"/>
    <col min="5" max="5" width="18.85546875" customWidth="1"/>
    <col min="6" max="6" width="18.140625" customWidth="1"/>
    <col min="7" max="7" width="18.42578125" customWidth="1"/>
    <col min="8" max="8" width="16.5703125" customWidth="1"/>
  </cols>
  <sheetData>
    <row r="1" spans="1:8" ht="16.5" thickBot="1" x14ac:dyDescent="0.3">
      <c r="A1" s="316" t="s">
        <v>282</v>
      </c>
      <c r="B1" s="317"/>
      <c r="C1" s="317"/>
      <c r="D1" s="317"/>
      <c r="E1" s="317"/>
      <c r="F1" s="317"/>
      <c r="G1" s="317"/>
      <c r="H1" s="318"/>
    </row>
    <row r="2" spans="1:8" ht="60.75" thickBot="1" x14ac:dyDescent="0.3">
      <c r="A2" s="195" t="s">
        <v>283</v>
      </c>
      <c r="B2" s="196" t="s">
        <v>284</v>
      </c>
      <c r="C2" s="197" t="s">
        <v>285</v>
      </c>
      <c r="D2" s="197" t="s">
        <v>286</v>
      </c>
      <c r="E2" s="195" t="s">
        <v>287</v>
      </c>
      <c r="F2" s="195" t="s">
        <v>329</v>
      </c>
      <c r="G2" s="195" t="s">
        <v>330</v>
      </c>
      <c r="H2" s="195" t="s">
        <v>331</v>
      </c>
    </row>
    <row r="3" spans="1:8" ht="69.95" customHeight="1" x14ac:dyDescent="0.2">
      <c r="A3" s="198">
        <v>100</v>
      </c>
      <c r="B3" s="199" t="s">
        <v>288</v>
      </c>
      <c r="C3" s="200" t="s">
        <v>289</v>
      </c>
      <c r="D3" s="200" t="s">
        <v>290</v>
      </c>
      <c r="E3" s="201">
        <v>2.7699999999999999E-2</v>
      </c>
      <c r="F3" s="201">
        <v>2.7699999999999999E-2</v>
      </c>
      <c r="G3" s="202">
        <f>3.5%/E3</f>
        <v>1.2635379061371843</v>
      </c>
      <c r="H3" s="202">
        <f>3.5%/F3</f>
        <v>1.2635379061371843</v>
      </c>
    </row>
    <row r="4" spans="1:8" ht="80.099999999999994" customHeight="1" x14ac:dyDescent="0.2">
      <c r="A4" s="203">
        <v>100</v>
      </c>
      <c r="B4" s="204" t="s">
        <v>288</v>
      </c>
      <c r="C4" s="205" t="s">
        <v>291</v>
      </c>
      <c r="D4" s="200" t="s">
        <v>292</v>
      </c>
      <c r="E4" s="206">
        <v>2.2200000000000001E-2</v>
      </c>
      <c r="F4" s="206">
        <v>2.2200000000000001E-2</v>
      </c>
      <c r="G4" s="207">
        <f>(3%)/E4</f>
        <v>1.3513513513513513</v>
      </c>
      <c r="H4" s="207">
        <f>(3%)/F4</f>
        <v>1.3513513513513513</v>
      </c>
    </row>
    <row r="5" spans="1:8" ht="50.1" customHeight="1" x14ac:dyDescent="0.2">
      <c r="A5" s="203">
        <v>100</v>
      </c>
      <c r="B5" s="204" t="s">
        <v>293</v>
      </c>
      <c r="C5" s="319" t="s">
        <v>294</v>
      </c>
      <c r="D5" s="320" t="s">
        <v>318</v>
      </c>
      <c r="E5" s="321">
        <f>+E24</f>
        <v>3.5000000000000003E-2</v>
      </c>
      <c r="F5" s="321">
        <v>3.5000000000000003E-2</v>
      </c>
      <c r="G5" s="322">
        <f>(2.1%)/E5</f>
        <v>0.6</v>
      </c>
      <c r="H5" s="322">
        <f>(2.1%)/F5</f>
        <v>0.6</v>
      </c>
    </row>
    <row r="6" spans="1:8" ht="50.1" customHeight="1" x14ac:dyDescent="0.2">
      <c r="A6" s="203">
        <v>100</v>
      </c>
      <c r="B6" s="204" t="s">
        <v>320</v>
      </c>
      <c r="C6" s="319"/>
      <c r="D6" s="320"/>
      <c r="E6" s="321"/>
      <c r="F6" s="321"/>
      <c r="G6" s="322"/>
      <c r="H6" s="322"/>
    </row>
    <row r="7" spans="1:8" ht="20.100000000000001" customHeight="1" x14ac:dyDescent="0.2">
      <c r="A7" s="203">
        <v>103</v>
      </c>
      <c r="B7" s="204" t="s">
        <v>295</v>
      </c>
      <c r="C7" s="319"/>
      <c r="D7" s="320"/>
      <c r="E7" s="321"/>
      <c r="F7" s="321"/>
      <c r="G7" s="322"/>
      <c r="H7" s="322"/>
    </row>
    <row r="8" spans="1:8" ht="120" customHeight="1" x14ac:dyDescent="0.2">
      <c r="A8" s="203">
        <v>107</v>
      </c>
      <c r="B8" s="204" t="s">
        <v>296</v>
      </c>
      <c r="C8" s="205" t="s">
        <v>297</v>
      </c>
      <c r="D8" s="205" t="s">
        <v>298</v>
      </c>
      <c r="E8" s="206">
        <v>2.1100000000000001E-2</v>
      </c>
      <c r="F8" s="209">
        <v>2.1100000000000001E-2</v>
      </c>
      <c r="G8" s="206">
        <f>+(0.9%+0.25%+0.25%+0.35%)/'Alineación PND 2014-2018'!E8</f>
        <v>0.82938388625592419</v>
      </c>
      <c r="H8" s="206">
        <f>+(0.9%+0.25%+0.25%+0.35%)/'Alineación PND 2014-2018'!F8</f>
        <v>0.82938388625592419</v>
      </c>
    </row>
    <row r="9" spans="1:8" s="36" customFormat="1" ht="69.95" customHeight="1" x14ac:dyDescent="0.2">
      <c r="A9" s="203">
        <v>107</v>
      </c>
      <c r="B9" s="204" t="s">
        <v>299</v>
      </c>
      <c r="C9" s="238" t="s">
        <v>300</v>
      </c>
      <c r="D9" s="238" t="s">
        <v>301</v>
      </c>
      <c r="E9" s="239">
        <v>0.02</v>
      </c>
      <c r="F9" s="239">
        <v>0.02</v>
      </c>
      <c r="G9" s="240">
        <f>+(3%)/'Alineación PND 2014-2018'!E9</f>
        <v>1.5</v>
      </c>
      <c r="H9" s="240">
        <f>+(3%)/'Alineación PND 2014-2018'!F9</f>
        <v>1.5</v>
      </c>
    </row>
    <row r="10" spans="1:8" ht="50.1" customHeight="1" x14ac:dyDescent="0.2">
      <c r="A10" s="203">
        <v>141</v>
      </c>
      <c r="B10" s="204" t="s">
        <v>302</v>
      </c>
      <c r="C10" s="205" t="s">
        <v>303</v>
      </c>
      <c r="D10" s="205" t="s">
        <v>304</v>
      </c>
      <c r="E10" s="206">
        <v>0.03</v>
      </c>
      <c r="F10" s="206">
        <v>0.03</v>
      </c>
      <c r="G10" s="208">
        <f>1%/E10</f>
        <v>0.33333333333333337</v>
      </c>
      <c r="H10" s="208">
        <f>1%/F10</f>
        <v>0.33333333333333337</v>
      </c>
    </row>
    <row r="11" spans="1:8" ht="39.950000000000003" customHeight="1" x14ac:dyDescent="0.2">
      <c r="A11" s="203">
        <v>159</v>
      </c>
      <c r="B11" s="204" t="s">
        <v>305</v>
      </c>
      <c r="C11" s="323" t="s">
        <v>289</v>
      </c>
      <c r="D11" s="323" t="s">
        <v>306</v>
      </c>
      <c r="E11" s="324">
        <v>3.3000000000000002E-2</v>
      </c>
      <c r="F11" s="324">
        <v>3.3000000000000002E-2</v>
      </c>
      <c r="G11" s="314">
        <f>+(2.56%)/E11</f>
        <v>0.77575757575757576</v>
      </c>
      <c r="H11" s="314">
        <f>+(2.56%)/F11</f>
        <v>0.77575757575757576</v>
      </c>
    </row>
    <row r="12" spans="1:8" ht="30" customHeight="1" x14ac:dyDescent="0.2">
      <c r="A12" s="203">
        <v>160</v>
      </c>
      <c r="B12" s="204" t="s">
        <v>307</v>
      </c>
      <c r="C12" s="323"/>
      <c r="D12" s="323"/>
      <c r="E12" s="324"/>
      <c r="F12" s="324"/>
      <c r="G12" s="315"/>
      <c r="H12" s="315"/>
    </row>
    <row r="13" spans="1:8" ht="63.75" x14ac:dyDescent="0.2">
      <c r="A13" s="203">
        <v>170</v>
      </c>
      <c r="B13" s="204" t="s">
        <v>308</v>
      </c>
      <c r="C13" s="205" t="s">
        <v>297</v>
      </c>
      <c r="D13" s="205" t="s">
        <v>309</v>
      </c>
      <c r="E13" s="206">
        <v>2.2499999999999999E-2</v>
      </c>
      <c r="F13" s="206">
        <v>2.2499999999999999E-2</v>
      </c>
      <c r="G13" s="206">
        <f>+(1.45%)/E13</f>
        <v>0.64444444444444438</v>
      </c>
      <c r="H13" s="206">
        <f>+(1.45%)/F13</f>
        <v>0.64444444444444438</v>
      </c>
    </row>
    <row r="14" spans="1:8" ht="69.95" customHeight="1" x14ac:dyDescent="0.2">
      <c r="A14" s="325">
        <v>177</v>
      </c>
      <c r="B14" s="326" t="s">
        <v>310</v>
      </c>
      <c r="C14" s="320" t="s">
        <v>294</v>
      </c>
      <c r="D14" s="205" t="s">
        <v>311</v>
      </c>
      <c r="E14" s="206">
        <v>2.7799999999999998E-2</v>
      </c>
      <c r="F14" s="206">
        <v>2.7799999999999998E-2</v>
      </c>
      <c r="G14" s="209">
        <f>+(3%)/'Alineación PND 2014-2018'!E14</f>
        <v>1.079136690647482</v>
      </c>
      <c r="H14" s="209">
        <f>+(3%)/'Alineación PND 2014-2018'!F14</f>
        <v>1.079136690647482</v>
      </c>
    </row>
    <row r="15" spans="1:8" ht="69.95" customHeight="1" x14ac:dyDescent="0.2">
      <c r="A15" s="325"/>
      <c r="B15" s="326"/>
      <c r="C15" s="320"/>
      <c r="D15" s="205" t="s">
        <v>319</v>
      </c>
      <c r="E15" s="210">
        <v>3.5000000000000003E-2</v>
      </c>
      <c r="F15" s="210">
        <v>3.5000000000000003E-2</v>
      </c>
      <c r="G15" s="211">
        <f>(2.1%)/E15</f>
        <v>0.6</v>
      </c>
      <c r="H15" s="211">
        <f>(2.1%)/F15</f>
        <v>0.6</v>
      </c>
    </row>
    <row r="16" spans="1:8" ht="69.95" customHeight="1" x14ac:dyDescent="0.2">
      <c r="A16" s="203">
        <v>232</v>
      </c>
      <c r="B16" s="204" t="s">
        <v>312</v>
      </c>
      <c r="C16" s="205" t="s">
        <v>294</v>
      </c>
      <c r="D16" s="205" t="s">
        <v>319</v>
      </c>
      <c r="E16" s="210">
        <v>3.5000000000000003E-2</v>
      </c>
      <c r="F16" s="210">
        <v>3.5000000000000003E-2</v>
      </c>
      <c r="G16" s="211">
        <f>(2.1%)/E16</f>
        <v>0.6</v>
      </c>
      <c r="H16" s="211">
        <f>(2.1%)/F16</f>
        <v>0.6</v>
      </c>
    </row>
    <row r="17" spans="1:14" ht="80.099999999999994" customHeight="1" x14ac:dyDescent="0.2">
      <c r="A17" s="203">
        <v>249</v>
      </c>
      <c r="B17" s="204" t="s">
        <v>313</v>
      </c>
      <c r="C17" s="205" t="s">
        <v>297</v>
      </c>
      <c r="D17" s="205" t="s">
        <v>309</v>
      </c>
      <c r="E17" s="206">
        <v>2.2499999999999999E-2</v>
      </c>
      <c r="F17" s="206">
        <v>2.2499999999999999E-2</v>
      </c>
      <c r="G17" s="206">
        <f>(1.45%)/E17</f>
        <v>0.64444444444444438</v>
      </c>
      <c r="H17" s="206">
        <f>(1.45%)/F17</f>
        <v>0.64444444444444438</v>
      </c>
    </row>
    <row r="18" spans="1:14" ht="69.95" customHeight="1" x14ac:dyDescent="0.2">
      <c r="A18" s="327">
        <v>260</v>
      </c>
      <c r="B18" s="329" t="s">
        <v>314</v>
      </c>
      <c r="C18" s="331" t="s">
        <v>294</v>
      </c>
      <c r="D18" s="200" t="s">
        <v>311</v>
      </c>
      <c r="E18" s="206">
        <v>2.7799999999999998E-2</v>
      </c>
      <c r="F18" s="206">
        <v>2.7799999999999998E-2</v>
      </c>
      <c r="G18" s="209">
        <f>3%/'Alineación PND 2014-2018'!E18</f>
        <v>1.079136690647482</v>
      </c>
      <c r="H18" s="209">
        <f>3%/'Alineación PND 2014-2018'!F18</f>
        <v>1.079136690647482</v>
      </c>
    </row>
    <row r="19" spans="1:14" ht="69.95" customHeight="1" thickBot="1" x14ac:dyDescent="0.25">
      <c r="A19" s="328"/>
      <c r="B19" s="330"/>
      <c r="C19" s="332"/>
      <c r="D19" s="212" t="s">
        <v>319</v>
      </c>
      <c r="E19" s="210">
        <v>3.5000000000000003E-2</v>
      </c>
      <c r="F19" s="210">
        <v>3.5000000000000003E-2</v>
      </c>
      <c r="G19" s="211">
        <f>(2.1%)/E19</f>
        <v>0.6</v>
      </c>
      <c r="H19" s="211">
        <f>(2.1%)/F19</f>
        <v>0.6</v>
      </c>
    </row>
    <row r="20" spans="1:14" ht="13.5" thickBot="1" x14ac:dyDescent="0.25">
      <c r="A20" s="213"/>
      <c r="B20" s="213"/>
      <c r="C20" s="213"/>
      <c r="D20" s="213"/>
      <c r="E20" s="213"/>
      <c r="F20" s="213"/>
      <c r="G20" s="213"/>
      <c r="H20" s="213"/>
    </row>
    <row r="21" spans="1:14" ht="16.5" thickBot="1" x14ac:dyDescent="0.3">
      <c r="A21" s="213"/>
      <c r="B21" s="213"/>
      <c r="C21" s="333" t="s">
        <v>315</v>
      </c>
      <c r="D21" s="333"/>
      <c r="E21" s="333"/>
      <c r="F21" s="333"/>
      <c r="G21" s="333"/>
      <c r="H21" s="333"/>
    </row>
    <row r="22" spans="1:14" ht="60.75" thickBot="1" x14ac:dyDescent="0.3">
      <c r="A22" s="213"/>
      <c r="B22" s="213"/>
      <c r="C22" s="197" t="s">
        <v>285</v>
      </c>
      <c r="D22" s="197" t="s">
        <v>286</v>
      </c>
      <c r="E22" s="195" t="s">
        <v>287</v>
      </c>
      <c r="F22" s="195" t="s">
        <v>325</v>
      </c>
      <c r="G22" s="195" t="s">
        <v>330</v>
      </c>
      <c r="H22" s="195" t="s">
        <v>332</v>
      </c>
    </row>
    <row r="23" spans="1:14" ht="69.95" customHeight="1" thickBot="1" x14ac:dyDescent="0.25">
      <c r="A23" s="213"/>
      <c r="B23" s="213"/>
      <c r="C23" s="334" t="s">
        <v>294</v>
      </c>
      <c r="D23" s="214" t="s">
        <v>311</v>
      </c>
      <c r="E23" s="217">
        <v>2.7799999999999998E-2</v>
      </c>
      <c r="F23" s="217">
        <v>2.7799999999999998E-2</v>
      </c>
      <c r="G23" s="209">
        <f>+G18</f>
        <v>1.079136690647482</v>
      </c>
      <c r="H23" s="209">
        <f>+H18</f>
        <v>1.079136690647482</v>
      </c>
      <c r="J23" s="232">
        <v>3</v>
      </c>
      <c r="K23" s="14"/>
      <c r="M23" s="236">
        <v>0.05</v>
      </c>
      <c r="N23" s="258">
        <f t="shared" ref="N23:N31" si="0">+K23/M23</f>
        <v>0</v>
      </c>
    </row>
    <row r="24" spans="1:14" ht="69.95" customHeight="1" thickBot="1" x14ac:dyDescent="0.25">
      <c r="A24" s="213"/>
      <c r="B24" s="213"/>
      <c r="C24" s="334"/>
      <c r="D24" s="214" t="s">
        <v>319</v>
      </c>
      <c r="E24" s="210">
        <v>3.5000000000000003E-2</v>
      </c>
      <c r="F24" s="210">
        <v>3.5000000000000003E-2</v>
      </c>
      <c r="G24" s="211">
        <f>+G19</f>
        <v>0.6</v>
      </c>
      <c r="H24" s="211">
        <f>+H19</f>
        <v>0.6</v>
      </c>
      <c r="J24">
        <v>2.1</v>
      </c>
      <c r="K24" s="14"/>
      <c r="M24" s="236">
        <v>0.05</v>
      </c>
      <c r="N24" s="258">
        <f t="shared" si="0"/>
        <v>0</v>
      </c>
    </row>
    <row r="25" spans="1:14" ht="50.1" customHeight="1" thickBot="1" x14ac:dyDescent="0.25">
      <c r="A25" s="213"/>
      <c r="B25" s="213"/>
      <c r="C25" s="335" t="s">
        <v>289</v>
      </c>
      <c r="D25" s="214" t="s">
        <v>290</v>
      </c>
      <c r="E25" s="201">
        <v>2.7699999999999999E-2</v>
      </c>
      <c r="F25" s="201">
        <v>2.7699999999999999E-2</v>
      </c>
      <c r="G25" s="202">
        <f>+G3</f>
        <v>1.2635379061371843</v>
      </c>
      <c r="H25" s="202">
        <f>+H3</f>
        <v>1.2635379061371843</v>
      </c>
      <c r="J25">
        <v>3.5</v>
      </c>
      <c r="K25" s="14"/>
      <c r="M25" s="236">
        <v>0.05</v>
      </c>
      <c r="N25" s="258">
        <f t="shared" si="0"/>
        <v>0</v>
      </c>
    </row>
    <row r="26" spans="1:14" ht="80.099999999999994" customHeight="1" thickBot="1" x14ac:dyDescent="0.25">
      <c r="A26" s="213"/>
      <c r="B26" s="213"/>
      <c r="C26" s="332"/>
      <c r="D26" s="214" t="s">
        <v>306</v>
      </c>
      <c r="E26" s="210">
        <v>3.3000000000000002E-2</v>
      </c>
      <c r="F26" s="210">
        <v>3.3000000000000002E-2</v>
      </c>
      <c r="G26" s="210">
        <f>+G11</f>
        <v>0.77575757575757576</v>
      </c>
      <c r="H26" s="210">
        <f>+H11</f>
        <v>0.77575757575757576</v>
      </c>
      <c r="J26" s="241">
        <v>2.56</v>
      </c>
      <c r="K26" s="14"/>
      <c r="M26" s="236">
        <v>0.04</v>
      </c>
      <c r="N26" s="258">
        <f t="shared" si="0"/>
        <v>0</v>
      </c>
    </row>
    <row r="27" spans="1:14" ht="60" customHeight="1" thickBot="1" x14ac:dyDescent="0.25">
      <c r="A27" s="213"/>
      <c r="B27" s="213"/>
      <c r="C27" s="214" t="s">
        <v>303</v>
      </c>
      <c r="D27" s="214" t="s">
        <v>304</v>
      </c>
      <c r="E27" s="206">
        <v>0.03</v>
      </c>
      <c r="F27" s="206">
        <v>0.03</v>
      </c>
      <c r="G27" s="208">
        <f>+G10</f>
        <v>0.33333333333333337</v>
      </c>
      <c r="H27" s="208">
        <f>+H10</f>
        <v>0.33333333333333337</v>
      </c>
      <c r="J27">
        <v>1</v>
      </c>
      <c r="K27" s="14"/>
      <c r="M27" s="236">
        <v>7.0000000000000007E-2</v>
      </c>
      <c r="N27" s="258">
        <f t="shared" si="0"/>
        <v>0</v>
      </c>
    </row>
    <row r="28" spans="1:14" ht="60" customHeight="1" thickBot="1" x14ac:dyDescent="0.25">
      <c r="A28" s="213"/>
      <c r="B28" s="213"/>
      <c r="C28" s="214" t="s">
        <v>300</v>
      </c>
      <c r="D28" s="214" t="s">
        <v>301</v>
      </c>
      <c r="E28" s="206">
        <v>0.03</v>
      </c>
      <c r="F28" s="206">
        <v>0.03</v>
      </c>
      <c r="G28" s="208">
        <f>+(1.4%+0.5%+0.5%)/'Alineación PND 2014-2018'!E28</f>
        <v>0.8</v>
      </c>
      <c r="H28" s="208">
        <f>+(1.4%+0.5%+0.5%)/'Alineación PND 2014-2018'!F28</f>
        <v>0.8</v>
      </c>
      <c r="J28">
        <v>3</v>
      </c>
      <c r="K28" s="14"/>
      <c r="M28" s="236">
        <v>0.04</v>
      </c>
      <c r="N28" s="258">
        <f t="shared" si="0"/>
        <v>0</v>
      </c>
    </row>
    <row r="29" spans="1:14" ht="80.099999999999994" customHeight="1" thickBot="1" x14ac:dyDescent="0.25">
      <c r="A29" s="213"/>
      <c r="B29" s="213"/>
      <c r="C29" s="214" t="s">
        <v>291</v>
      </c>
      <c r="D29" s="214" t="s">
        <v>316</v>
      </c>
      <c r="E29" s="206">
        <v>2.2200000000000001E-2</v>
      </c>
      <c r="F29" s="206">
        <v>2.2200000000000001E-2</v>
      </c>
      <c r="G29" s="207">
        <f>+G4</f>
        <v>1.3513513513513513</v>
      </c>
      <c r="H29" s="207">
        <f>+H4</f>
        <v>1.3513513513513513</v>
      </c>
      <c r="J29">
        <v>3</v>
      </c>
      <c r="K29" s="14"/>
      <c r="M29" s="236">
        <v>0.04</v>
      </c>
      <c r="N29" s="258">
        <f t="shared" si="0"/>
        <v>0</v>
      </c>
    </row>
    <row r="30" spans="1:14" ht="39.950000000000003" customHeight="1" thickBot="1" x14ac:dyDescent="0.25">
      <c r="A30" s="213"/>
      <c r="B30" s="213"/>
      <c r="C30" s="336" t="s">
        <v>297</v>
      </c>
      <c r="D30" s="214" t="s">
        <v>317</v>
      </c>
      <c r="E30" s="206">
        <v>2.1100000000000001E-2</v>
      </c>
      <c r="F30" s="209">
        <v>2.1100000000000001E-2</v>
      </c>
      <c r="G30" s="206">
        <f>+G8</f>
        <v>0.82938388625592419</v>
      </c>
      <c r="H30" s="206">
        <f>+H8</f>
        <v>0.82938388625592419</v>
      </c>
      <c r="J30" s="235">
        <v>1.75</v>
      </c>
      <c r="K30" s="14"/>
      <c r="M30" s="236">
        <v>0.03</v>
      </c>
      <c r="N30" s="258">
        <f t="shared" si="0"/>
        <v>0</v>
      </c>
    </row>
    <row r="31" spans="1:14" ht="80.099999999999994" customHeight="1" thickBot="1" x14ac:dyDescent="0.25">
      <c r="A31" s="213"/>
      <c r="B31" s="213"/>
      <c r="C31" s="337"/>
      <c r="D31" s="215" t="s">
        <v>309</v>
      </c>
      <c r="E31" s="206">
        <v>2.2499999999999999E-2</v>
      </c>
      <c r="F31" s="206">
        <v>2.2499999999999999E-2</v>
      </c>
      <c r="G31" s="206">
        <f>+G13</f>
        <v>0.64444444444444438</v>
      </c>
      <c r="H31" s="206">
        <f>+H13</f>
        <v>0.64444444444444438</v>
      </c>
      <c r="J31">
        <v>1.45</v>
      </c>
      <c r="K31" s="259"/>
      <c r="M31" s="236">
        <v>0.03</v>
      </c>
      <c r="N31" s="258">
        <f t="shared" si="0"/>
        <v>0</v>
      </c>
    </row>
    <row r="32" spans="1:14" ht="16.5" thickBot="1" x14ac:dyDescent="0.3">
      <c r="A32" s="213"/>
      <c r="B32" s="213"/>
      <c r="C32" s="338" t="s">
        <v>261</v>
      </c>
      <c r="D32" s="339"/>
      <c r="E32" s="216">
        <f>SUM(E23:E31)</f>
        <v>0.24929999999999999</v>
      </c>
      <c r="F32" s="216">
        <f>SUM(F23:F31)</f>
        <v>0.24929999999999999</v>
      </c>
      <c r="G32" s="216">
        <f>+J34/E32</f>
        <v>0.8567990373044525</v>
      </c>
      <c r="H32" s="216">
        <f>+J34/F32</f>
        <v>0.8567990373044525</v>
      </c>
      <c r="J32" s="237">
        <f>SUM(J23:J31)</f>
        <v>21.36</v>
      </c>
      <c r="K32" s="14"/>
    </row>
    <row r="34" spans="10:10" x14ac:dyDescent="0.2">
      <c r="J34" s="259">
        <v>0.21360000000000001</v>
      </c>
    </row>
  </sheetData>
  <mergeCells count="24">
    <mergeCell ref="C21:H21"/>
    <mergeCell ref="C23:C24"/>
    <mergeCell ref="C25:C26"/>
    <mergeCell ref="C30:C31"/>
    <mergeCell ref="C32:D32"/>
    <mergeCell ref="A14:A15"/>
    <mergeCell ref="B14:B15"/>
    <mergeCell ref="C14:C15"/>
    <mergeCell ref="A18:A19"/>
    <mergeCell ref="B18:B19"/>
    <mergeCell ref="C18:C19"/>
    <mergeCell ref="H11:H12"/>
    <mergeCell ref="A1:H1"/>
    <mergeCell ref="C5:C7"/>
    <mergeCell ref="D5:D7"/>
    <mergeCell ref="E5:E7"/>
    <mergeCell ref="F5:F7"/>
    <mergeCell ref="G5:G7"/>
    <mergeCell ref="H5:H7"/>
    <mergeCell ref="C11:C12"/>
    <mergeCell ref="D11:D12"/>
    <mergeCell ref="E11:E12"/>
    <mergeCell ref="F11:F12"/>
    <mergeCell ref="G11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22"/>
  <sheetViews>
    <sheetView topLeftCell="A4" workbookViewId="0">
      <selection activeCell="D16" sqref="D16"/>
    </sheetView>
  </sheetViews>
  <sheetFormatPr baseColWidth="10" defaultRowHeight="12.75" x14ac:dyDescent="0.2"/>
  <cols>
    <col min="2" max="2" width="15" customWidth="1"/>
    <col min="3" max="3" width="13.7109375" customWidth="1"/>
    <col min="4" max="4" width="13.42578125" customWidth="1"/>
    <col min="5" max="5" width="17.42578125" customWidth="1"/>
    <col min="6" max="6" width="13.28515625" customWidth="1"/>
    <col min="7" max="7" width="14.5703125" customWidth="1"/>
    <col min="8" max="8" width="17.140625" customWidth="1"/>
  </cols>
  <sheetData>
    <row r="5" spans="2:8" ht="13.5" thickBot="1" x14ac:dyDescent="0.25"/>
    <row r="6" spans="2:8" ht="16.5" thickBot="1" x14ac:dyDescent="0.25">
      <c r="B6" s="340" t="s">
        <v>328</v>
      </c>
      <c r="C6" s="341"/>
      <c r="D6" s="341"/>
      <c r="E6" s="341"/>
      <c r="F6" s="341"/>
      <c r="G6" s="341"/>
      <c r="H6" s="342"/>
    </row>
    <row r="7" spans="2:8" ht="15.75" x14ac:dyDescent="0.2">
      <c r="B7" s="343" t="s">
        <v>256</v>
      </c>
      <c r="C7" s="345" t="s">
        <v>257</v>
      </c>
      <c r="D7" s="346"/>
      <c r="E7" s="347"/>
      <c r="F7" s="348" t="s">
        <v>258</v>
      </c>
      <c r="G7" s="346"/>
      <c r="H7" s="347"/>
    </row>
    <row r="8" spans="2:8" ht="48" thickBot="1" x14ac:dyDescent="0.25">
      <c r="B8" s="344"/>
      <c r="C8" s="175" t="s">
        <v>259</v>
      </c>
      <c r="D8" s="176" t="s">
        <v>326</v>
      </c>
      <c r="E8" s="177" t="s">
        <v>260</v>
      </c>
      <c r="F8" s="178" t="s">
        <v>259</v>
      </c>
      <c r="G8" s="176" t="s">
        <v>326</v>
      </c>
      <c r="H8" s="177" t="s">
        <v>260</v>
      </c>
    </row>
    <row r="9" spans="2:8" ht="15" x14ac:dyDescent="0.2">
      <c r="B9" s="179">
        <v>1</v>
      </c>
      <c r="C9" s="246">
        <f>+OBJETIVO1!M14</f>
        <v>7.8E-2</v>
      </c>
      <c r="D9" s="247">
        <f>+OBJETIVO1!P19</f>
        <v>7.7777777777777779E-2</v>
      </c>
      <c r="E9" s="180">
        <f t="shared" ref="E9:E14" si="0">+C9/D9</f>
        <v>1.0028571428571429</v>
      </c>
      <c r="F9" s="251">
        <f>+OBJETIVO1!M19</f>
        <v>7.8000000000000014E-2</v>
      </c>
      <c r="G9" s="247">
        <f>+OBJETIVO1!P19</f>
        <v>7.7777777777777779E-2</v>
      </c>
      <c r="H9" s="180">
        <f>(+F9/G9)</f>
        <v>1.0028571428571431</v>
      </c>
    </row>
    <row r="10" spans="2:8" ht="15" x14ac:dyDescent="0.2">
      <c r="B10" s="181">
        <v>2</v>
      </c>
      <c r="C10" s="248">
        <f>+'OBJETIVO 2'!M14</f>
        <v>6.9000000000000006E-2</v>
      </c>
      <c r="D10" s="247">
        <f>+'OBJETIVO 2'!T19</f>
        <v>7.7777777777777779E-2</v>
      </c>
      <c r="E10" s="180">
        <f t="shared" si="0"/>
        <v>0.88714285714285723</v>
      </c>
      <c r="F10" s="252">
        <f>+'OBJETIVO 2'!M19</f>
        <v>6.9000000000000006E-2</v>
      </c>
      <c r="G10" s="247">
        <f>+'OBJETIVO 2'!T19</f>
        <v>7.7777777777777779E-2</v>
      </c>
      <c r="H10" s="182">
        <f t="shared" ref="H10:H11" si="1">+F10/G10</f>
        <v>0.88714285714285723</v>
      </c>
    </row>
    <row r="11" spans="2:8" ht="15" x14ac:dyDescent="0.2">
      <c r="B11" s="181">
        <v>3</v>
      </c>
      <c r="C11" s="248">
        <f>+'OBJETIVO 3'!M14</f>
        <v>8.3119999999999999E-2</v>
      </c>
      <c r="D11" s="247">
        <f>+'OBJETIVO 3'!AB19</f>
        <v>7.7777777777777779E-2</v>
      </c>
      <c r="E11" s="180">
        <f>+C11/D11-0.001</f>
        <v>1.0676857142857143</v>
      </c>
      <c r="F11" s="252">
        <f>+'OBJETIVO 3'!M19</f>
        <v>8.3100000000000007E-2</v>
      </c>
      <c r="G11" s="247">
        <f>+'OBJETIVO 3'!AB19</f>
        <v>7.7777777777777779E-2</v>
      </c>
      <c r="H11" s="182">
        <f t="shared" si="1"/>
        <v>1.0684285714285715</v>
      </c>
    </row>
    <row r="12" spans="2:8" ht="15" x14ac:dyDescent="0.2">
      <c r="B12" s="181">
        <v>4</v>
      </c>
      <c r="C12" s="248">
        <f>+'OBJETIVO 4'!M14</f>
        <v>4.4003399999999998E-2</v>
      </c>
      <c r="D12" s="247">
        <f>+'OBJETIVO 4'!O14</f>
        <v>7.7777777777777779E-2</v>
      </c>
      <c r="E12" s="182">
        <f t="shared" si="0"/>
        <v>0.56575799999999998</v>
      </c>
      <c r="F12" s="252">
        <f>+'OBJETIVO 4'!M19</f>
        <v>4.4000000000000004E-2</v>
      </c>
      <c r="G12" s="247">
        <f>+'OBJETIVO 4'!O14</f>
        <v>7.7777777777777779E-2</v>
      </c>
      <c r="H12" s="182">
        <f>+F12/G12</f>
        <v>0.56571428571428573</v>
      </c>
    </row>
    <row r="13" spans="2:8" ht="15" x14ac:dyDescent="0.2">
      <c r="B13" s="181">
        <v>5</v>
      </c>
      <c r="C13" s="248">
        <f>+'OBJETIVO 5'!M14</f>
        <v>0.10600000000000001</v>
      </c>
      <c r="D13" s="247">
        <f>+'OBJETIVO 5'!P19</f>
        <v>7.7777777777777779E-2</v>
      </c>
      <c r="E13" s="182">
        <f t="shared" si="0"/>
        <v>1.362857142857143</v>
      </c>
      <c r="F13" s="252">
        <f>+'OBJETIVO 5'!M19</f>
        <v>0.10600000000000001</v>
      </c>
      <c r="G13" s="247">
        <f>+'OBJETIVO 5'!P19</f>
        <v>7.7777777777777779E-2</v>
      </c>
      <c r="H13" s="182">
        <f>(+F13/G13)</f>
        <v>1.362857142857143</v>
      </c>
    </row>
    <row r="14" spans="2:8" ht="15" x14ac:dyDescent="0.2">
      <c r="B14" s="181">
        <v>6</v>
      </c>
      <c r="C14" s="248">
        <f>+'OBJETIVO 6'!M14</f>
        <v>8.696000000000001E-2</v>
      </c>
      <c r="D14" s="247">
        <f>+'OBJETIVO 6'!U14</f>
        <v>7.7777777777777779E-2</v>
      </c>
      <c r="E14" s="182">
        <f t="shared" si="0"/>
        <v>1.1180571428571429</v>
      </c>
      <c r="F14" s="252">
        <f>+'OBJETIVO 6'!M19</f>
        <v>8.7000000000000008E-2</v>
      </c>
      <c r="G14" s="247">
        <f>+'OBJETIVO 6'!U14</f>
        <v>7.7777777777777779E-2</v>
      </c>
      <c r="H14" s="182">
        <f>(+F14/G14)-0.001</f>
        <v>1.1175714285714287</v>
      </c>
    </row>
    <row r="15" spans="2:8" ht="15.75" thickBot="1" x14ac:dyDescent="0.25">
      <c r="B15" s="183">
        <v>7</v>
      </c>
      <c r="C15" s="249">
        <f>+'OBJETIVO 7'!M14</f>
        <v>8.9999999999999983E-2</v>
      </c>
      <c r="D15" s="250">
        <f>+'OBJETIVO 7'!O19</f>
        <v>0.1</v>
      </c>
      <c r="E15" s="182">
        <f>+C15/D15</f>
        <v>0.8999999999999998</v>
      </c>
      <c r="F15" s="253">
        <f>+'OBJETIVO 7'!M19</f>
        <v>0.09</v>
      </c>
      <c r="G15" s="250">
        <f>+'OBJETIVO 7'!O19</f>
        <v>0.1</v>
      </c>
      <c r="H15" s="184">
        <f>+F15/G15</f>
        <v>0.89999999999999991</v>
      </c>
    </row>
    <row r="16" spans="2:8" ht="18.75" thickBot="1" x14ac:dyDescent="0.3">
      <c r="B16" s="185" t="s">
        <v>261</v>
      </c>
      <c r="C16" s="186">
        <f>SUM(C9:C15)</f>
        <v>0.55708340000000001</v>
      </c>
      <c r="D16" s="187">
        <f>SUM(D9:D15)</f>
        <v>0.56666666666666665</v>
      </c>
      <c r="E16" s="188">
        <f>+C16/D16</f>
        <v>0.98308835294117647</v>
      </c>
      <c r="F16" s="189">
        <f>SUM(F9:F15)</f>
        <v>0.55710000000000004</v>
      </c>
      <c r="G16" s="187">
        <f>SUM(G9:G15)</f>
        <v>0.56666666666666665</v>
      </c>
      <c r="H16" s="190">
        <f>(+F16/G16)+0.02%</f>
        <v>0.98331764705882363</v>
      </c>
    </row>
    <row r="22" spans="3:4" x14ac:dyDescent="0.2">
      <c r="C22" s="229"/>
      <c r="D22" s="230"/>
    </row>
  </sheetData>
  <mergeCells count="4">
    <mergeCell ref="B6:H6"/>
    <mergeCell ref="B7:B8"/>
    <mergeCell ref="C7:E7"/>
    <mergeCell ref="F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topLeftCell="A40" zoomScale="80" zoomScaleSheetLayoutView="80" workbookViewId="0">
      <selection activeCell="A13" sqref="A13:G15"/>
    </sheetView>
  </sheetViews>
  <sheetFormatPr baseColWidth="10" defaultColWidth="11.42578125" defaultRowHeight="15" x14ac:dyDescent="0.2"/>
  <cols>
    <col min="1" max="1" width="16.5703125" style="3" customWidth="1"/>
    <col min="2" max="2" width="14.5703125" style="3" customWidth="1"/>
    <col min="3" max="3" width="11.42578125" style="3"/>
    <col min="4" max="4" width="13.85546875" style="3" customWidth="1"/>
    <col min="5" max="6" width="11.42578125" style="3"/>
    <col min="7" max="7" width="16.5703125" style="3" customWidth="1"/>
    <col min="8" max="8" width="15.28515625" style="3" customWidth="1"/>
    <col min="9" max="9" width="15.7109375" style="3" customWidth="1"/>
    <col min="10" max="10" width="18.5703125" style="3" customWidth="1"/>
    <col min="11" max="11" width="24.5703125" style="3" bestFit="1" customWidth="1"/>
    <col min="12" max="12" width="18" style="3" customWidth="1"/>
    <col min="13" max="13" width="23.140625" style="3" customWidth="1"/>
    <col min="14" max="14" width="4.140625" style="3" customWidth="1"/>
    <col min="15" max="15" width="20.5703125" style="3" customWidth="1"/>
    <col min="16" max="16" width="11.42578125" style="3"/>
    <col min="17" max="17" width="22.85546875" style="3" customWidth="1"/>
    <col min="18" max="16384" width="11.42578125" style="3"/>
  </cols>
  <sheetData>
    <row r="1" spans="1:15" s="23" customFormat="1" ht="24" customHeight="1" x14ac:dyDescent="0.2">
      <c r="A1" s="82"/>
      <c r="B1" s="82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5" s="23" customFormat="1" ht="24" customHeight="1" x14ac:dyDescent="0.2">
      <c r="A2" s="82"/>
      <c r="B2" s="82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5" s="23" customFormat="1" ht="24" customHeight="1" x14ac:dyDescent="0.2">
      <c r="A3" s="82"/>
      <c r="B3" s="8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5" s="23" customFormat="1" ht="24" customHeight="1" thickBot="1" x14ac:dyDescent="0.25">
      <c r="A4" s="82"/>
      <c r="B4" s="82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5" s="23" customFormat="1" ht="24" customHeight="1" thickBot="1" x14ac:dyDescent="0.25">
      <c r="A5" s="419" t="s">
        <v>17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1"/>
    </row>
    <row r="6" spans="1:15" s="23" customFormat="1" ht="15.75" thickBo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5" ht="39.75" customHeight="1" thickBot="1" x14ac:dyDescent="0.25">
      <c r="A7" s="349" t="s">
        <v>65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1"/>
    </row>
    <row r="8" spans="1:15" s="23" customFormat="1" ht="16.5" thickBo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5" ht="25.5" customHeight="1" thickBot="1" x14ac:dyDescent="0.25">
      <c r="A9" s="366" t="s">
        <v>0</v>
      </c>
      <c r="B9" s="367"/>
      <c r="C9" s="368">
        <v>43465</v>
      </c>
      <c r="D9" s="369"/>
      <c r="E9" s="370"/>
      <c r="F9" s="370"/>
      <c r="G9" s="83"/>
      <c r="H9" s="83"/>
      <c r="I9" s="83"/>
      <c r="J9" s="23"/>
      <c r="K9" s="23"/>
      <c r="L9" s="83"/>
      <c r="M9" s="83"/>
    </row>
    <row r="10" spans="1:15" ht="27" customHeight="1" thickBo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32"/>
    </row>
    <row r="11" spans="1:15" ht="29.25" customHeight="1" x14ac:dyDescent="0.2">
      <c r="A11" s="352" t="s">
        <v>7</v>
      </c>
      <c r="B11" s="353"/>
      <c r="C11" s="353"/>
      <c r="D11" s="353"/>
      <c r="E11" s="353"/>
      <c r="F11" s="353"/>
      <c r="G11" s="353"/>
      <c r="H11" s="356" t="s">
        <v>20</v>
      </c>
      <c r="I11" s="23"/>
      <c r="J11" s="23"/>
      <c r="K11" s="23"/>
      <c r="L11" s="23"/>
      <c r="M11" s="358" t="s">
        <v>21</v>
      </c>
      <c r="O11"/>
    </row>
    <row r="12" spans="1:15" ht="24" customHeight="1" x14ac:dyDescent="0.2">
      <c r="A12" s="354"/>
      <c r="B12" s="355"/>
      <c r="C12" s="355"/>
      <c r="D12" s="355"/>
      <c r="E12" s="355"/>
      <c r="F12" s="355"/>
      <c r="G12" s="355"/>
      <c r="H12" s="357"/>
      <c r="I12" s="23"/>
      <c r="J12" s="23"/>
      <c r="K12" s="23"/>
      <c r="L12" s="23"/>
      <c r="M12" s="359"/>
      <c r="O12"/>
    </row>
    <row r="13" spans="1:15" ht="24" customHeight="1" x14ac:dyDescent="0.2">
      <c r="A13" s="360" t="s">
        <v>30</v>
      </c>
      <c r="B13" s="355"/>
      <c r="C13" s="355"/>
      <c r="D13" s="355"/>
      <c r="E13" s="355"/>
      <c r="F13" s="355"/>
      <c r="G13" s="355"/>
      <c r="H13" s="363">
        <v>0.14000000000000001</v>
      </c>
      <c r="I13" s="23"/>
      <c r="J13" s="23"/>
      <c r="K13" s="23"/>
      <c r="L13" s="23"/>
      <c r="M13" s="359"/>
      <c r="O13"/>
    </row>
    <row r="14" spans="1:15" ht="24" customHeight="1" thickBot="1" x14ac:dyDescent="0.25">
      <c r="A14" s="354"/>
      <c r="B14" s="355"/>
      <c r="C14" s="355"/>
      <c r="D14" s="355"/>
      <c r="E14" s="355"/>
      <c r="F14" s="355"/>
      <c r="G14" s="355"/>
      <c r="H14" s="364"/>
      <c r="I14" s="23"/>
      <c r="J14" s="23"/>
      <c r="K14" s="23"/>
      <c r="L14" s="23"/>
      <c r="M14" s="254">
        <f>+K28+K45+K58</f>
        <v>7.8E-2</v>
      </c>
      <c r="O14" s="14"/>
    </row>
    <row r="15" spans="1:15" ht="24" customHeight="1" thickBot="1" x14ac:dyDescent="0.25">
      <c r="A15" s="361"/>
      <c r="B15" s="362"/>
      <c r="C15" s="362"/>
      <c r="D15" s="362"/>
      <c r="E15" s="362"/>
      <c r="F15" s="362"/>
      <c r="G15" s="362"/>
      <c r="H15" s="365"/>
      <c r="I15" s="23"/>
      <c r="J15" s="23"/>
      <c r="K15" s="23"/>
      <c r="L15" s="23"/>
      <c r="M15" s="71"/>
      <c r="O15"/>
    </row>
    <row r="16" spans="1:15" ht="24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377"/>
      <c r="K16" s="378"/>
      <c r="L16" s="23"/>
      <c r="M16" s="429" t="s">
        <v>22</v>
      </c>
      <c r="O16"/>
    </row>
    <row r="17" spans="1:18" ht="24" customHeight="1" x14ac:dyDescent="0.2">
      <c r="A17" s="36"/>
      <c r="B17" s="36"/>
      <c r="C17" s="36"/>
      <c r="D17" s="36"/>
      <c r="E17" s="36"/>
      <c r="F17" s="36"/>
      <c r="G17" s="36"/>
      <c r="H17" s="36"/>
      <c r="I17" s="23"/>
      <c r="J17" s="377"/>
      <c r="K17" s="378"/>
      <c r="L17" s="23"/>
      <c r="M17" s="430"/>
      <c r="O17"/>
    </row>
    <row r="18" spans="1:18" ht="29.25" customHeight="1" x14ac:dyDescent="0.2">
      <c r="A18" s="36"/>
      <c r="B18" s="36"/>
      <c r="C18" s="36"/>
      <c r="D18" s="36"/>
      <c r="E18" s="36"/>
      <c r="F18" s="36"/>
      <c r="G18" s="36"/>
      <c r="H18" s="36"/>
      <c r="I18" s="23"/>
      <c r="J18" s="377"/>
      <c r="K18" s="378"/>
      <c r="L18" s="23"/>
      <c r="M18" s="430"/>
      <c r="O18"/>
      <c r="P18" s="64"/>
      <c r="Q18" s="64"/>
      <c r="R18" s="29"/>
    </row>
    <row r="19" spans="1:18" ht="29.25" customHeight="1" thickBot="1" x14ac:dyDescent="0.25">
      <c r="A19" s="36"/>
      <c r="B19" s="36"/>
      <c r="C19" s="36"/>
      <c r="D19" s="36"/>
      <c r="E19" s="36"/>
      <c r="F19" s="36"/>
      <c r="G19" s="36"/>
      <c r="H19" s="36"/>
      <c r="I19" s="23"/>
      <c r="J19" s="377"/>
      <c r="K19" s="378"/>
      <c r="L19" s="23"/>
      <c r="M19" s="254">
        <f>+L35+L50+L66</f>
        <v>7.8000000000000014E-2</v>
      </c>
      <c r="O19" s="14"/>
      <c r="P19" s="13">
        <f>+P23+O41+O55</f>
        <v>7.7777777777777779E-2</v>
      </c>
    </row>
    <row r="20" spans="1:18" ht="24" customHeight="1" thickBot="1" x14ac:dyDescent="0.25">
      <c r="A20" s="21"/>
      <c r="B20" s="21"/>
      <c r="C20" s="21"/>
      <c r="D20" s="21"/>
      <c r="E20" s="21"/>
      <c r="F20" s="21"/>
      <c r="G20" s="21"/>
      <c r="H20" s="22"/>
      <c r="I20" s="23"/>
      <c r="J20" s="23"/>
      <c r="K20" s="23"/>
      <c r="L20" s="23"/>
      <c r="M20" s="20"/>
      <c r="O20"/>
      <c r="Q20" s="5"/>
    </row>
    <row r="21" spans="1:18" ht="50.1" customHeight="1" x14ac:dyDescent="0.2">
      <c r="A21" s="402" t="s">
        <v>8</v>
      </c>
      <c r="B21" s="403"/>
      <c r="C21" s="403"/>
      <c r="D21" s="403"/>
      <c r="E21" s="403"/>
      <c r="F21" s="403"/>
      <c r="G21" s="403"/>
      <c r="H21" s="52" t="s">
        <v>20</v>
      </c>
      <c r="I21"/>
      <c r="J21" s="352" t="s">
        <v>16</v>
      </c>
      <c r="K21" s="401"/>
      <c r="L21" s="36"/>
      <c r="M21" s="20"/>
      <c r="O21" s="5"/>
      <c r="Q21" s="5"/>
    </row>
    <row r="22" spans="1:18" ht="24" customHeight="1" x14ac:dyDescent="0.2">
      <c r="A22" s="379" t="s">
        <v>129</v>
      </c>
      <c r="B22" s="380"/>
      <c r="C22" s="380"/>
      <c r="D22" s="380"/>
      <c r="E22" s="380"/>
      <c r="F22" s="380"/>
      <c r="G22" s="380"/>
      <c r="H22" s="383">
        <v>0.05</v>
      </c>
      <c r="I22" s="37"/>
      <c r="J22" s="371" t="s">
        <v>31</v>
      </c>
      <c r="K22" s="372"/>
      <c r="L22" s="26"/>
      <c r="M22" s="20"/>
      <c r="O22" s="5"/>
      <c r="P22" s="13">
        <f>+H22/9</f>
        <v>5.5555555555555558E-3</v>
      </c>
      <c r="Q22" s="5"/>
    </row>
    <row r="23" spans="1:18" ht="24" customHeight="1" thickBot="1" x14ac:dyDescent="0.25">
      <c r="A23" s="381"/>
      <c r="B23" s="382"/>
      <c r="C23" s="382"/>
      <c r="D23" s="382"/>
      <c r="E23" s="382"/>
      <c r="F23" s="382"/>
      <c r="G23" s="382"/>
      <c r="H23" s="384"/>
      <c r="I23" s="37"/>
      <c r="J23" s="387"/>
      <c r="K23" s="388"/>
      <c r="L23" s="26"/>
      <c r="M23" s="20"/>
      <c r="O23" s="5"/>
      <c r="P23" s="242">
        <f>+P22*5</f>
        <v>2.777777777777778E-2</v>
      </c>
      <c r="Q23" s="5"/>
    </row>
    <row r="24" spans="1:18" ht="20.25" customHeight="1" thickBot="1" x14ac:dyDescent="0.25">
      <c r="A24" s="21"/>
      <c r="B24" s="21"/>
      <c r="C24" s="21"/>
      <c r="D24" s="21"/>
      <c r="E24" s="21"/>
      <c r="F24" s="21"/>
      <c r="G24" s="21"/>
      <c r="H24" s="22"/>
      <c r="I24" s="23"/>
      <c r="J24" s="23"/>
      <c r="K24" s="23"/>
      <c r="L24" s="23"/>
      <c r="M24" s="23"/>
      <c r="Q24" s="5"/>
    </row>
    <row r="25" spans="1:18" ht="47.25" x14ac:dyDescent="0.2">
      <c r="A25" s="385" t="s">
        <v>1</v>
      </c>
      <c r="B25" s="386"/>
      <c r="C25" s="386"/>
      <c r="D25" s="386"/>
      <c r="E25" s="386"/>
      <c r="F25" s="386"/>
      <c r="G25" s="386"/>
      <c r="H25" s="386"/>
      <c r="I25" s="89" t="s">
        <v>20</v>
      </c>
      <c r="J25" s="90" t="s">
        <v>6</v>
      </c>
      <c r="K25" s="91" t="s">
        <v>14</v>
      </c>
      <c r="L25" s="23"/>
      <c r="M25" s="23"/>
      <c r="P25" s="60"/>
      <c r="Q25" s="5"/>
    </row>
    <row r="26" spans="1:18" ht="50.1" customHeight="1" x14ac:dyDescent="0.2">
      <c r="A26" s="375" t="s">
        <v>130</v>
      </c>
      <c r="B26" s="376"/>
      <c r="C26" s="376"/>
      <c r="D26" s="376"/>
      <c r="E26" s="376"/>
      <c r="F26" s="376"/>
      <c r="G26" s="376"/>
      <c r="H26" s="376"/>
      <c r="I26" s="77">
        <v>0.02</v>
      </c>
      <c r="J26" s="19">
        <v>0.75</v>
      </c>
      <c r="K26" s="100">
        <f>+I26*J26</f>
        <v>1.4999999999999999E-2</v>
      </c>
      <c r="L26" s="56" t="s">
        <v>217</v>
      </c>
      <c r="M26" s="26"/>
      <c r="Q26" s="5"/>
    </row>
    <row r="27" spans="1:18" ht="60" customHeight="1" thickBot="1" x14ac:dyDescent="0.25">
      <c r="A27" s="399" t="s">
        <v>161</v>
      </c>
      <c r="B27" s="400"/>
      <c r="C27" s="400"/>
      <c r="D27" s="400"/>
      <c r="E27" s="400"/>
      <c r="F27" s="400"/>
      <c r="G27" s="400"/>
      <c r="H27" s="400"/>
      <c r="I27" s="136">
        <v>0.03</v>
      </c>
      <c r="J27" s="93">
        <v>0.5</v>
      </c>
      <c r="K27" s="108">
        <f>+I27*J27</f>
        <v>1.4999999999999999E-2</v>
      </c>
      <c r="L27" s="56" t="s">
        <v>140</v>
      </c>
      <c r="M27" s="26"/>
      <c r="Q27" s="5"/>
    </row>
    <row r="28" spans="1:18" ht="16.5" thickBot="1" x14ac:dyDescent="0.25">
      <c r="A28" s="395"/>
      <c r="B28" s="395"/>
      <c r="C28" s="395"/>
      <c r="D28" s="395"/>
      <c r="E28" s="395"/>
      <c r="F28" s="395"/>
      <c r="G28" s="395"/>
      <c r="H28" s="395"/>
      <c r="I28" s="20"/>
      <c r="J28" s="22"/>
      <c r="K28" s="226">
        <f>+K26+K27</f>
        <v>0.03</v>
      </c>
      <c r="L28" s="23"/>
      <c r="M28" s="24"/>
      <c r="N28" s="9"/>
      <c r="O28" s="9"/>
    </row>
    <row r="29" spans="1:18" ht="16.5" thickBot="1" x14ac:dyDescent="0.25">
      <c r="A29" s="31"/>
      <c r="B29" s="31"/>
      <c r="C29" s="31"/>
      <c r="D29" s="31"/>
      <c r="E29" s="31"/>
      <c r="F29" s="31"/>
      <c r="G29" s="31"/>
      <c r="H29" s="31"/>
      <c r="I29" s="20"/>
      <c r="J29" s="22"/>
      <c r="K29" s="255"/>
      <c r="L29" s="23"/>
      <c r="M29" s="26"/>
      <c r="N29" s="9"/>
      <c r="O29" s="9"/>
    </row>
    <row r="30" spans="1:18" ht="47.25" x14ac:dyDescent="0.2">
      <c r="A30" s="433" t="s">
        <v>2</v>
      </c>
      <c r="B30" s="434"/>
      <c r="C30" s="434"/>
      <c r="D30" s="434"/>
      <c r="E30" s="434"/>
      <c r="F30" s="434"/>
      <c r="G30" s="434"/>
      <c r="H30" s="434"/>
      <c r="I30" s="96" t="s">
        <v>3</v>
      </c>
      <c r="J30" s="96" t="s">
        <v>20</v>
      </c>
      <c r="K30" s="96" t="s">
        <v>4</v>
      </c>
      <c r="L30" s="98" t="s">
        <v>5</v>
      </c>
      <c r="M30" s="27"/>
      <c r="N30" s="9"/>
      <c r="O30" s="33"/>
    </row>
    <row r="31" spans="1:18" ht="60" customHeight="1" x14ac:dyDescent="0.2">
      <c r="A31" s="431" t="s">
        <v>93</v>
      </c>
      <c r="B31" s="432"/>
      <c r="C31" s="432"/>
      <c r="D31" s="432"/>
      <c r="E31" s="432"/>
      <c r="F31" s="432"/>
      <c r="G31" s="432"/>
      <c r="H31" s="432"/>
      <c r="I31" s="78">
        <v>44195</v>
      </c>
      <c r="J31" s="54">
        <v>0.01</v>
      </c>
      <c r="K31" s="19">
        <v>0.8</v>
      </c>
      <c r="L31" s="218">
        <f>+J31*K31</f>
        <v>8.0000000000000002E-3</v>
      </c>
      <c r="M31" s="26" t="s">
        <v>138</v>
      </c>
      <c r="N31" s="9"/>
      <c r="O31" s="9"/>
      <c r="P31" s="257">
        <v>0.01</v>
      </c>
      <c r="Q31" s="3">
        <v>5</v>
      </c>
    </row>
    <row r="32" spans="1:18" ht="39.950000000000003" customHeight="1" x14ac:dyDescent="0.2">
      <c r="A32" s="375" t="s">
        <v>200</v>
      </c>
      <c r="B32" s="376"/>
      <c r="C32" s="376"/>
      <c r="D32" s="376"/>
      <c r="E32" s="376"/>
      <c r="F32" s="376"/>
      <c r="G32" s="376"/>
      <c r="H32" s="376"/>
      <c r="I32" s="79">
        <v>43159</v>
      </c>
      <c r="J32" s="54">
        <v>0.01</v>
      </c>
      <c r="K32" s="19">
        <v>0.8</v>
      </c>
      <c r="L32" s="218">
        <f>+J32*K32</f>
        <v>8.0000000000000002E-3</v>
      </c>
      <c r="M32" s="26" t="s">
        <v>140</v>
      </c>
      <c r="N32" s="9"/>
      <c r="O32" s="9"/>
      <c r="P32" s="257">
        <v>0.01</v>
      </c>
    </row>
    <row r="33" spans="1:16" ht="60" customHeight="1" x14ac:dyDescent="0.2">
      <c r="A33" s="375" t="s">
        <v>272</v>
      </c>
      <c r="B33" s="376"/>
      <c r="C33" s="376"/>
      <c r="D33" s="376"/>
      <c r="E33" s="376"/>
      <c r="F33" s="376"/>
      <c r="G33" s="376"/>
      <c r="H33" s="376"/>
      <c r="I33" s="79">
        <v>44195</v>
      </c>
      <c r="J33" s="54">
        <v>0.02</v>
      </c>
      <c r="K33" s="19">
        <v>0.5</v>
      </c>
      <c r="L33" s="218">
        <f>+J33*K33</f>
        <v>0.01</v>
      </c>
      <c r="M33" s="26" t="s">
        <v>218</v>
      </c>
      <c r="N33" s="9"/>
      <c r="O33" s="256">
        <f>+J33/9</f>
        <v>2.2222222222222222E-3</v>
      </c>
      <c r="P33" s="13">
        <f>+O33*4</f>
        <v>8.8888888888888889E-3</v>
      </c>
    </row>
    <row r="34" spans="1:16" ht="35.1" customHeight="1" thickBot="1" x14ac:dyDescent="0.25">
      <c r="A34" s="399" t="s">
        <v>201</v>
      </c>
      <c r="B34" s="400"/>
      <c r="C34" s="400"/>
      <c r="D34" s="400"/>
      <c r="E34" s="400"/>
      <c r="F34" s="400"/>
      <c r="G34" s="400"/>
      <c r="H34" s="400"/>
      <c r="I34" s="109">
        <v>44195</v>
      </c>
      <c r="J34" s="102">
        <v>0.01</v>
      </c>
      <c r="K34" s="93">
        <v>0.4</v>
      </c>
      <c r="L34" s="243">
        <f>+J34*K34</f>
        <v>4.0000000000000001E-3</v>
      </c>
      <c r="M34" s="26" t="s">
        <v>141</v>
      </c>
      <c r="N34" s="33"/>
      <c r="O34" s="256">
        <f>+J34/9</f>
        <v>1.1111111111111111E-3</v>
      </c>
      <c r="P34" s="13">
        <f>+O34*4</f>
        <v>4.4444444444444444E-3</v>
      </c>
    </row>
    <row r="35" spans="1:16" ht="16.5" customHeight="1" thickBot="1" x14ac:dyDescent="0.25">
      <c r="A35" s="84"/>
      <c r="B35" s="21"/>
      <c r="C35" s="21"/>
      <c r="D35" s="21"/>
      <c r="E35" s="21"/>
      <c r="F35" s="21"/>
      <c r="G35" s="21"/>
      <c r="H35" s="21"/>
      <c r="I35" s="85"/>
      <c r="J35" s="86"/>
      <c r="K35" s="20"/>
      <c r="L35" s="112">
        <f>SUM(L31:L34)</f>
        <v>3.0000000000000002E-2</v>
      </c>
      <c r="M35" s="15"/>
      <c r="N35" s="9"/>
      <c r="O35" s="9"/>
      <c r="P35" s="242">
        <f>+P31+P32+P33+P34</f>
        <v>3.3333333333333333E-2</v>
      </c>
    </row>
    <row r="36" spans="1:16" ht="16.5" customHeight="1" x14ac:dyDescent="0.2">
      <c r="A36" s="84"/>
      <c r="B36" s="21"/>
      <c r="C36" s="21"/>
      <c r="D36" s="21"/>
      <c r="E36" s="21"/>
      <c r="F36" s="21"/>
      <c r="G36" s="21"/>
      <c r="H36" s="21"/>
      <c r="I36" s="85"/>
      <c r="J36" s="87"/>
      <c r="K36" s="20"/>
      <c r="L36" s="20"/>
      <c r="M36" s="26"/>
      <c r="N36" s="9"/>
      <c r="O36" s="9"/>
    </row>
    <row r="37" spans="1:16" ht="15.75" thickBot="1" x14ac:dyDescent="0.25">
      <c r="A37" s="396"/>
      <c r="B37" s="396"/>
      <c r="C37" s="396"/>
      <c r="D37" s="396"/>
      <c r="E37" s="396"/>
      <c r="F37" s="396"/>
      <c r="G37" s="396"/>
      <c r="H37" s="396"/>
      <c r="I37" s="23"/>
      <c r="J37" s="23"/>
      <c r="K37" s="23"/>
      <c r="L37" s="23"/>
      <c r="M37" s="26"/>
      <c r="N37" s="9"/>
      <c r="O37" s="9"/>
    </row>
    <row r="38" spans="1:16" ht="50.1" customHeight="1" x14ac:dyDescent="0.2">
      <c r="A38" s="397" t="s">
        <v>9</v>
      </c>
      <c r="B38" s="398"/>
      <c r="C38" s="398"/>
      <c r="D38" s="398"/>
      <c r="E38" s="398"/>
      <c r="F38" s="398"/>
      <c r="G38" s="398"/>
      <c r="H38" s="52" t="s">
        <v>20</v>
      </c>
      <c r="J38" s="352" t="s">
        <v>16</v>
      </c>
      <c r="K38" s="401"/>
      <c r="L38" s="23"/>
      <c r="M38" s="23"/>
    </row>
    <row r="39" spans="1:16" ht="30" customHeight="1" x14ac:dyDescent="0.2">
      <c r="A39" s="389" t="s">
        <v>32</v>
      </c>
      <c r="B39" s="390"/>
      <c r="C39" s="390"/>
      <c r="D39" s="390"/>
      <c r="E39" s="390"/>
      <c r="F39" s="390"/>
      <c r="G39" s="390"/>
      <c r="H39" s="393">
        <v>0.05</v>
      </c>
      <c r="I39" s="39"/>
      <c r="J39" s="371" t="s">
        <v>36</v>
      </c>
      <c r="K39" s="372"/>
      <c r="L39" s="38"/>
      <c r="M39" s="220"/>
    </row>
    <row r="40" spans="1:16" ht="30" customHeight="1" thickBot="1" x14ac:dyDescent="0.25">
      <c r="A40" s="391"/>
      <c r="B40" s="392"/>
      <c r="C40" s="392"/>
      <c r="D40" s="392"/>
      <c r="E40" s="392"/>
      <c r="F40" s="392"/>
      <c r="G40" s="392"/>
      <c r="H40" s="394"/>
      <c r="I40" s="39"/>
      <c r="J40" s="373"/>
      <c r="K40" s="374"/>
      <c r="L40" s="38"/>
      <c r="M40" s="219"/>
      <c r="O40" s="13">
        <f>+H39/9</f>
        <v>5.5555555555555558E-3</v>
      </c>
    </row>
    <row r="41" spans="1:16" ht="15.75" thickBot="1" x14ac:dyDescent="0.25">
      <c r="A41" s="396"/>
      <c r="B41" s="396"/>
      <c r="C41" s="396"/>
      <c r="D41" s="396"/>
      <c r="E41" s="396"/>
      <c r="F41" s="396"/>
      <c r="G41" s="396"/>
      <c r="H41" s="396"/>
      <c r="I41" s="23"/>
      <c r="J41" s="23"/>
      <c r="K41" s="23"/>
      <c r="L41" s="23"/>
      <c r="M41" s="23"/>
      <c r="O41" s="13">
        <f>+O40*5</f>
        <v>2.777777777777778E-2</v>
      </c>
    </row>
    <row r="42" spans="1:16" ht="47.25" x14ac:dyDescent="0.2">
      <c r="A42" s="352" t="s">
        <v>1</v>
      </c>
      <c r="B42" s="353"/>
      <c r="C42" s="353"/>
      <c r="D42" s="353"/>
      <c r="E42" s="353"/>
      <c r="F42" s="353"/>
      <c r="G42" s="353"/>
      <c r="H42" s="353"/>
      <c r="I42" s="89" t="s">
        <v>20</v>
      </c>
      <c r="J42" s="90" t="s">
        <v>6</v>
      </c>
      <c r="K42" s="91" t="s">
        <v>14</v>
      </c>
      <c r="L42" s="23"/>
      <c r="M42" s="23"/>
    </row>
    <row r="43" spans="1:16" ht="60" customHeight="1" thickBot="1" x14ac:dyDescent="0.25">
      <c r="A43" s="381" t="s">
        <v>33</v>
      </c>
      <c r="B43" s="418"/>
      <c r="C43" s="418"/>
      <c r="D43" s="418"/>
      <c r="E43" s="418"/>
      <c r="F43" s="418"/>
      <c r="G43" s="418"/>
      <c r="H43" s="418"/>
      <c r="I43" s="107">
        <v>0.02</v>
      </c>
      <c r="J43" s="93">
        <v>0.6</v>
      </c>
      <c r="K43" s="104">
        <f>+I43*J43</f>
        <v>1.2E-2</v>
      </c>
      <c r="L43" s="81" t="s">
        <v>140</v>
      </c>
      <c r="M43" s="36"/>
      <c r="N43"/>
    </row>
    <row r="44" spans="1:16" ht="60" customHeight="1" thickBot="1" x14ac:dyDescent="0.25">
      <c r="A44" s="381" t="s">
        <v>199</v>
      </c>
      <c r="B44" s="418"/>
      <c r="C44" s="418"/>
      <c r="D44" s="418"/>
      <c r="E44" s="418"/>
      <c r="F44" s="418"/>
      <c r="G44" s="418"/>
      <c r="H44" s="418"/>
      <c r="I44" s="107">
        <v>0.03</v>
      </c>
      <c r="J44" s="93">
        <v>0.3</v>
      </c>
      <c r="K44" s="104">
        <f>+I44*J44</f>
        <v>8.9999999999999993E-3</v>
      </c>
      <c r="L44" s="81" t="s">
        <v>213</v>
      </c>
      <c r="M44" s="36"/>
      <c r="N44"/>
    </row>
    <row r="45" spans="1:16" ht="16.5" thickBot="1" x14ac:dyDescent="0.25">
      <c r="A45" s="395"/>
      <c r="B45" s="395"/>
      <c r="C45" s="395"/>
      <c r="D45" s="395"/>
      <c r="E45" s="395"/>
      <c r="F45" s="395"/>
      <c r="G45" s="395"/>
      <c r="H45" s="395"/>
      <c r="I45" s="20"/>
      <c r="J45" s="72"/>
      <c r="K45" s="226">
        <f>SUM(K43:K44)</f>
        <v>2.0999999999999998E-2</v>
      </c>
      <c r="L45" s="20"/>
      <c r="M45" s="23"/>
    </row>
    <row r="46" spans="1:16" ht="24" customHeight="1" thickBot="1" x14ac:dyDescent="0.25">
      <c r="A46" s="80"/>
      <c r="B46" s="80"/>
      <c r="C46" s="80"/>
      <c r="D46" s="80"/>
      <c r="E46" s="80"/>
      <c r="F46" s="80"/>
      <c r="G46" s="80"/>
      <c r="H46" s="80"/>
      <c r="I46" s="20"/>
      <c r="J46" s="22"/>
      <c r="K46" s="20"/>
      <c r="L46" s="23"/>
      <c r="M46" s="23"/>
    </row>
    <row r="47" spans="1:16" ht="50.1" customHeight="1" x14ac:dyDescent="0.2">
      <c r="A47" s="423" t="s">
        <v>2</v>
      </c>
      <c r="B47" s="424"/>
      <c r="C47" s="424"/>
      <c r="D47" s="424"/>
      <c r="E47" s="424"/>
      <c r="F47" s="424"/>
      <c r="G47" s="424"/>
      <c r="H47" s="424"/>
      <c r="I47" s="96" t="s">
        <v>3</v>
      </c>
      <c r="J47" s="96" t="s">
        <v>20</v>
      </c>
      <c r="K47" s="96" t="s">
        <v>4</v>
      </c>
      <c r="L47" s="98" t="s">
        <v>5</v>
      </c>
    </row>
    <row r="48" spans="1:16" ht="39.950000000000003" customHeight="1" x14ac:dyDescent="0.2">
      <c r="A48" s="425" t="s">
        <v>34</v>
      </c>
      <c r="B48" s="426"/>
      <c r="C48" s="426"/>
      <c r="D48" s="426"/>
      <c r="E48" s="426"/>
      <c r="F48" s="426"/>
      <c r="G48" s="426"/>
      <c r="H48" s="426"/>
      <c r="I48" s="16">
        <v>43464</v>
      </c>
      <c r="J48" s="28">
        <v>0.02</v>
      </c>
      <c r="K48" s="19">
        <v>0.6</v>
      </c>
      <c r="L48" s="100">
        <f>+J48*K48</f>
        <v>1.2E-2</v>
      </c>
      <c r="M48" s="23" t="s">
        <v>166</v>
      </c>
    </row>
    <row r="49" spans="1:15" ht="60" customHeight="1" thickBot="1" x14ac:dyDescent="0.25">
      <c r="A49" s="427" t="s">
        <v>162</v>
      </c>
      <c r="B49" s="428"/>
      <c r="C49" s="428"/>
      <c r="D49" s="428"/>
      <c r="E49" s="428"/>
      <c r="F49" s="428"/>
      <c r="G49" s="428"/>
      <c r="H49" s="428"/>
      <c r="I49" s="191">
        <v>44195</v>
      </c>
      <c r="J49" s="28">
        <v>0.03</v>
      </c>
      <c r="K49" s="19">
        <v>0.3</v>
      </c>
      <c r="L49" s="100">
        <f>+J49*K49</f>
        <v>8.9999999999999993E-3</v>
      </c>
      <c r="M49" s="23" t="s">
        <v>214</v>
      </c>
    </row>
    <row r="50" spans="1:15" ht="16.5" thickBot="1" x14ac:dyDescent="0.25">
      <c r="A50" s="80"/>
      <c r="B50" s="80"/>
      <c r="C50" s="80"/>
      <c r="D50" s="80"/>
      <c r="E50" s="80"/>
      <c r="F50" s="80"/>
      <c r="G50" s="80"/>
      <c r="H50" s="80"/>
      <c r="I50" s="20"/>
      <c r="J50" s="20"/>
      <c r="K50" s="72"/>
      <c r="L50" s="226">
        <f>SUM(L48:L49)</f>
        <v>2.0999999999999998E-2</v>
      </c>
      <c r="M50" s="20"/>
    </row>
    <row r="51" spans="1:15" ht="24" customHeight="1" thickBot="1" x14ac:dyDescent="0.25">
      <c r="A51" s="80"/>
      <c r="B51" s="80"/>
      <c r="C51" s="80"/>
      <c r="D51" s="80"/>
      <c r="E51" s="80"/>
      <c r="F51" s="80"/>
      <c r="G51" s="80"/>
      <c r="H51" s="80"/>
      <c r="I51" s="20"/>
      <c r="J51" s="22"/>
      <c r="K51" s="20"/>
      <c r="L51" s="20"/>
      <c r="M51" s="23"/>
    </row>
    <row r="52" spans="1:15" ht="50.1" customHeight="1" x14ac:dyDescent="0.2">
      <c r="A52" s="397" t="s">
        <v>10</v>
      </c>
      <c r="B52" s="398"/>
      <c r="C52" s="398"/>
      <c r="D52" s="398"/>
      <c r="E52" s="398"/>
      <c r="F52" s="398"/>
      <c r="G52" s="398"/>
      <c r="H52" s="52" t="s">
        <v>20</v>
      </c>
      <c r="J52" s="352" t="s">
        <v>16</v>
      </c>
      <c r="K52" s="401"/>
      <c r="M52" s="23"/>
    </row>
    <row r="53" spans="1:15" ht="24.95" customHeight="1" x14ac:dyDescent="0.2">
      <c r="A53" s="405" t="s">
        <v>35</v>
      </c>
      <c r="B53" s="406"/>
      <c r="C53" s="406"/>
      <c r="D53" s="406"/>
      <c r="E53" s="406"/>
      <c r="F53" s="406"/>
      <c r="G53" s="407"/>
      <c r="H53" s="411">
        <v>0.04</v>
      </c>
      <c r="I53" s="39"/>
      <c r="J53" s="371" t="s">
        <v>36</v>
      </c>
      <c r="K53" s="372"/>
      <c r="L53" s="38"/>
      <c r="M53" s="38"/>
    </row>
    <row r="54" spans="1:15" ht="24.95" customHeight="1" thickBot="1" x14ac:dyDescent="0.25">
      <c r="A54" s="408"/>
      <c r="B54" s="409"/>
      <c r="C54" s="409"/>
      <c r="D54" s="409"/>
      <c r="E54" s="409"/>
      <c r="F54" s="409"/>
      <c r="G54" s="410"/>
      <c r="H54" s="412"/>
      <c r="I54" s="34"/>
      <c r="J54" s="373"/>
      <c r="K54" s="374"/>
      <c r="L54" s="30"/>
      <c r="M54" s="221"/>
      <c r="O54" s="13">
        <f>+H53/9</f>
        <v>4.4444444444444444E-3</v>
      </c>
    </row>
    <row r="55" spans="1:15" ht="15.75" thickBot="1" x14ac:dyDescent="0.25">
      <c r="A55" s="404"/>
      <c r="B55" s="404"/>
      <c r="C55" s="404"/>
      <c r="D55" s="404"/>
      <c r="E55" s="404"/>
      <c r="F55" s="404"/>
      <c r="G55" s="404"/>
      <c r="H55" s="404"/>
      <c r="J55"/>
      <c r="K55"/>
      <c r="L55" s="23"/>
      <c r="M55" s="88"/>
      <c r="O55" s="13">
        <f>+O54*5</f>
        <v>2.2222222222222223E-2</v>
      </c>
    </row>
    <row r="56" spans="1:15" ht="47.25" x14ac:dyDescent="0.2">
      <c r="A56" s="352" t="s">
        <v>1</v>
      </c>
      <c r="B56" s="353"/>
      <c r="C56" s="353"/>
      <c r="D56" s="353"/>
      <c r="E56" s="353"/>
      <c r="F56" s="353"/>
      <c r="G56" s="353"/>
      <c r="H56" s="353"/>
      <c r="I56" s="89" t="s">
        <v>20</v>
      </c>
      <c r="J56" s="90" t="s">
        <v>6</v>
      </c>
      <c r="K56" s="91" t="s">
        <v>14</v>
      </c>
      <c r="L56" s="23"/>
      <c r="M56" s="23"/>
    </row>
    <row r="57" spans="1:15" ht="39.950000000000003" customHeight="1" thickBot="1" x14ac:dyDescent="0.25">
      <c r="A57" s="416" t="s">
        <v>37</v>
      </c>
      <c r="B57" s="417"/>
      <c r="C57" s="417"/>
      <c r="D57" s="417"/>
      <c r="E57" s="417"/>
      <c r="F57" s="417"/>
      <c r="G57" s="417"/>
      <c r="H57" s="417"/>
      <c r="I57" s="92">
        <v>0.04</v>
      </c>
      <c r="J57" s="93">
        <v>0.67500000000000004</v>
      </c>
      <c r="K57" s="224">
        <f>+I57*J57</f>
        <v>2.7000000000000003E-2</v>
      </c>
      <c r="L57" s="414"/>
      <c r="M57" s="415"/>
    </row>
    <row r="58" spans="1:15" ht="16.5" thickBot="1" x14ac:dyDescent="0.25">
      <c r="A58" s="395"/>
      <c r="B58" s="395"/>
      <c r="C58" s="395"/>
      <c r="D58" s="395"/>
      <c r="E58" s="395"/>
      <c r="F58" s="395"/>
      <c r="G58" s="395"/>
      <c r="H58" s="395"/>
      <c r="I58" s="20"/>
      <c r="J58" s="22"/>
      <c r="K58" s="112">
        <f>SUM(K57:K57)</f>
        <v>2.7000000000000003E-2</v>
      </c>
      <c r="L58" s="414"/>
      <c r="M58" s="415"/>
    </row>
    <row r="59" spans="1:15" ht="15.75" x14ac:dyDescent="0.2">
      <c r="A59" s="80"/>
      <c r="B59" s="80"/>
      <c r="C59" s="80"/>
      <c r="D59" s="80"/>
      <c r="E59" s="80"/>
      <c r="F59" s="80"/>
      <c r="G59" s="80"/>
      <c r="H59" s="80"/>
      <c r="I59" s="20"/>
      <c r="J59" s="22"/>
      <c r="K59" s="20"/>
      <c r="L59" s="23"/>
      <c r="M59" s="222"/>
    </row>
    <row r="60" spans="1:15" ht="24" customHeight="1" thickBot="1" x14ac:dyDescent="0.25">
      <c r="A60" s="80"/>
      <c r="B60" s="80"/>
      <c r="C60" s="80"/>
      <c r="D60" s="80"/>
      <c r="E60" s="80"/>
      <c r="F60" s="80"/>
      <c r="G60" s="80"/>
      <c r="H60" s="80"/>
      <c r="I60" s="20"/>
      <c r="J60" s="22"/>
      <c r="K60" s="20"/>
      <c r="L60" s="23"/>
      <c r="M60" s="23"/>
    </row>
    <row r="61" spans="1:15" ht="50.1" customHeight="1" x14ac:dyDescent="0.2">
      <c r="A61" s="423" t="s">
        <v>2</v>
      </c>
      <c r="B61" s="424"/>
      <c r="C61" s="424"/>
      <c r="D61" s="424"/>
      <c r="E61" s="424"/>
      <c r="F61" s="424"/>
      <c r="G61" s="424"/>
      <c r="H61" s="424"/>
      <c r="I61" s="96" t="s">
        <v>3</v>
      </c>
      <c r="J61" s="96" t="s">
        <v>20</v>
      </c>
      <c r="K61" s="97" t="s">
        <v>4</v>
      </c>
      <c r="L61" s="98" t="s">
        <v>5</v>
      </c>
      <c r="M61" s="23"/>
    </row>
    <row r="62" spans="1:15" ht="50.1" customHeight="1" x14ac:dyDescent="0.2">
      <c r="A62" s="379" t="s">
        <v>38</v>
      </c>
      <c r="B62" s="422"/>
      <c r="C62" s="422"/>
      <c r="D62" s="422"/>
      <c r="E62" s="422"/>
      <c r="F62" s="422"/>
      <c r="G62" s="422"/>
      <c r="H62" s="422"/>
      <c r="I62" s="1" t="s">
        <v>275</v>
      </c>
      <c r="J62" s="53">
        <v>0.02</v>
      </c>
      <c r="K62" s="68">
        <v>0.9</v>
      </c>
      <c r="L62" s="99">
        <f>+K62*J62</f>
        <v>1.8000000000000002E-2</v>
      </c>
      <c r="M62" s="23" t="s">
        <v>140</v>
      </c>
    </row>
    <row r="63" spans="1:15" ht="50.1" customHeight="1" x14ac:dyDescent="0.2">
      <c r="A63" s="379" t="s">
        <v>39</v>
      </c>
      <c r="B63" s="422"/>
      <c r="C63" s="422"/>
      <c r="D63" s="422"/>
      <c r="E63" s="422"/>
      <c r="F63" s="422"/>
      <c r="G63" s="422"/>
      <c r="H63" s="422"/>
      <c r="I63" s="1">
        <v>43464</v>
      </c>
      <c r="J63" s="53">
        <v>0.01</v>
      </c>
      <c r="K63" s="68">
        <v>0.9</v>
      </c>
      <c r="L63" s="99">
        <f>+J63*K63</f>
        <v>9.0000000000000011E-3</v>
      </c>
      <c r="M63" s="23" t="s">
        <v>212</v>
      </c>
    </row>
    <row r="64" spans="1:15" s="29" customFormat="1" ht="39.950000000000003" customHeight="1" x14ac:dyDescent="0.2">
      <c r="A64" s="379" t="s">
        <v>40</v>
      </c>
      <c r="B64" s="422"/>
      <c r="C64" s="422"/>
      <c r="D64" s="422"/>
      <c r="E64" s="422"/>
      <c r="F64" s="422"/>
      <c r="G64" s="422"/>
      <c r="H64" s="422"/>
      <c r="I64" s="1">
        <v>44195</v>
      </c>
      <c r="J64" s="54">
        <v>5.0000000000000001E-3</v>
      </c>
      <c r="K64" s="68"/>
      <c r="L64" s="100">
        <f>+J64*K64</f>
        <v>0</v>
      </c>
      <c r="M64" s="23" t="s">
        <v>142</v>
      </c>
    </row>
    <row r="65" spans="1:13" s="29" customFormat="1" ht="50.1" customHeight="1" thickBot="1" x14ac:dyDescent="0.25">
      <c r="A65" s="381" t="s">
        <v>41</v>
      </c>
      <c r="B65" s="413"/>
      <c r="C65" s="413"/>
      <c r="D65" s="413"/>
      <c r="E65" s="413"/>
      <c r="F65" s="413"/>
      <c r="G65" s="413"/>
      <c r="H65" s="413"/>
      <c r="I65" s="101">
        <v>44195</v>
      </c>
      <c r="J65" s="102">
        <v>5.0000000000000001E-3</v>
      </c>
      <c r="K65" s="103"/>
      <c r="L65" s="104">
        <f>+J65*K65</f>
        <v>0</v>
      </c>
      <c r="M65" s="23" t="s">
        <v>138</v>
      </c>
    </row>
    <row r="66" spans="1:13" ht="16.5" thickBot="1" x14ac:dyDescent="0.25">
      <c r="A66" s="80"/>
      <c r="B66" s="80"/>
      <c r="C66" s="80"/>
      <c r="D66" s="80"/>
      <c r="E66" s="80"/>
      <c r="F66" s="80"/>
      <c r="G66" s="80"/>
      <c r="H66" s="80"/>
      <c r="I66" s="20"/>
      <c r="J66" s="72"/>
      <c r="K66" s="72"/>
      <c r="L66" s="112">
        <f>+L62+L63+L64+L65</f>
        <v>2.7000000000000003E-2</v>
      </c>
      <c r="M66" s="88"/>
    </row>
    <row r="67" spans="1:13" ht="15.75" x14ac:dyDescent="0.2">
      <c r="A67" s="80"/>
      <c r="B67" s="80"/>
      <c r="C67" s="80"/>
      <c r="D67" s="80"/>
      <c r="E67" s="80"/>
      <c r="F67" s="80"/>
      <c r="G67" s="80"/>
      <c r="H67" s="80"/>
      <c r="I67" s="20"/>
      <c r="J67" s="20"/>
      <c r="K67" s="20"/>
      <c r="L67" s="20"/>
      <c r="M67" s="88"/>
    </row>
  </sheetData>
  <mergeCells count="58">
    <mergeCell ref="A44:H44"/>
    <mergeCell ref="A5:M5"/>
    <mergeCell ref="A62:H62"/>
    <mergeCell ref="A63:H63"/>
    <mergeCell ref="A64:H64"/>
    <mergeCell ref="A61:H61"/>
    <mergeCell ref="A41:H41"/>
    <mergeCell ref="A42:H42"/>
    <mergeCell ref="A43:H43"/>
    <mergeCell ref="A45:H45"/>
    <mergeCell ref="A47:H47"/>
    <mergeCell ref="A48:H48"/>
    <mergeCell ref="A49:H49"/>
    <mergeCell ref="M16:M18"/>
    <mergeCell ref="A31:H31"/>
    <mergeCell ref="A30:H30"/>
    <mergeCell ref="A65:H65"/>
    <mergeCell ref="L57:M58"/>
    <mergeCell ref="A58:H58"/>
    <mergeCell ref="A56:H56"/>
    <mergeCell ref="A57:H57"/>
    <mergeCell ref="A55:H55"/>
    <mergeCell ref="J52:K52"/>
    <mergeCell ref="A53:G54"/>
    <mergeCell ref="H53:H54"/>
    <mergeCell ref="J53:K54"/>
    <mergeCell ref="A52:G52"/>
    <mergeCell ref="A27:H27"/>
    <mergeCell ref="J38:K38"/>
    <mergeCell ref="J17:K17"/>
    <mergeCell ref="J18:K18"/>
    <mergeCell ref="J19:K19"/>
    <mergeCell ref="A21:G21"/>
    <mergeCell ref="J39:K40"/>
    <mergeCell ref="A26:H26"/>
    <mergeCell ref="J16:K16"/>
    <mergeCell ref="A22:G23"/>
    <mergeCell ref="H22:H23"/>
    <mergeCell ref="A25:H25"/>
    <mergeCell ref="J22:K23"/>
    <mergeCell ref="A39:G40"/>
    <mergeCell ref="H39:H40"/>
    <mergeCell ref="A28:H28"/>
    <mergeCell ref="A37:H37"/>
    <mergeCell ref="A38:G38"/>
    <mergeCell ref="A32:H32"/>
    <mergeCell ref="A33:H33"/>
    <mergeCell ref="A34:H34"/>
    <mergeCell ref="J21:K21"/>
    <mergeCell ref="A7:M7"/>
    <mergeCell ref="A11:G12"/>
    <mergeCell ref="H11:H12"/>
    <mergeCell ref="M11:M13"/>
    <mergeCell ref="A13:G15"/>
    <mergeCell ref="H13:H15"/>
    <mergeCell ref="A9:B9"/>
    <mergeCell ref="C9:D9"/>
    <mergeCell ref="E9:F9"/>
  </mergeCells>
  <printOptions horizontalCentered="1"/>
  <pageMargins left="0.48" right="0.28000000000000003" top="0.35433070866141736" bottom="0.31496062992125984" header="0" footer="0"/>
  <pageSetup scale="53" orientation="landscape" horizontalDpi="1200" verticalDpi="1200" r:id="rId1"/>
  <headerFooter alignWithMargins="0"/>
  <rowBreaks count="2" manualBreakCount="2">
    <brk id="36" max="12" man="1"/>
    <brk id="59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view="pageBreakPreview" topLeftCell="A28" zoomScale="80" zoomScaleSheetLayoutView="80" workbookViewId="0">
      <selection activeCell="A13" sqref="A13:G15"/>
    </sheetView>
  </sheetViews>
  <sheetFormatPr baseColWidth="10" defaultColWidth="11.42578125" defaultRowHeight="15" x14ac:dyDescent="0.2"/>
  <cols>
    <col min="1" max="1" width="16.5703125" style="3" customWidth="1"/>
    <col min="2" max="2" width="14.5703125" style="3" customWidth="1"/>
    <col min="3" max="3" width="11.42578125" style="3"/>
    <col min="4" max="4" width="13.85546875" style="3" customWidth="1"/>
    <col min="5" max="6" width="11.42578125" style="3"/>
    <col min="7" max="7" width="16.5703125" style="3" customWidth="1"/>
    <col min="8" max="8" width="15.28515625" style="3" customWidth="1"/>
    <col min="9" max="9" width="15.7109375" style="3" customWidth="1"/>
    <col min="10" max="10" width="18.5703125" style="3" customWidth="1"/>
    <col min="11" max="11" width="24.5703125" style="3" bestFit="1" customWidth="1"/>
    <col min="12" max="12" width="18" style="3" customWidth="1"/>
    <col min="13" max="13" width="23.28515625" style="3" customWidth="1"/>
    <col min="14" max="14" width="4.140625" style="3" customWidth="1"/>
    <col min="15" max="15" width="20.5703125" style="3" customWidth="1"/>
    <col min="16" max="16" width="0" style="3" hidden="1" customWidth="1"/>
    <col min="17" max="17" width="22.85546875" style="3" hidden="1" customWidth="1"/>
    <col min="18" max="19" width="0" style="3" hidden="1" customWidth="1"/>
    <col min="20" max="16384" width="11.42578125" style="3"/>
  </cols>
  <sheetData>
    <row r="1" spans="1:15" s="23" customFormat="1" ht="24" customHeight="1" x14ac:dyDescent="0.2">
      <c r="A1" s="82"/>
      <c r="B1" s="82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5" s="23" customFormat="1" ht="24" customHeight="1" x14ac:dyDescent="0.2">
      <c r="A2" s="82"/>
      <c r="B2" s="82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5" s="23" customFormat="1" ht="24" customHeight="1" x14ac:dyDescent="0.2">
      <c r="A3" s="82"/>
      <c r="B3" s="8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5" s="23" customFormat="1" ht="24" customHeight="1" thickBot="1" x14ac:dyDescent="0.25">
      <c r="A4" s="82"/>
      <c r="B4" s="82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5" s="23" customFormat="1" ht="24" customHeight="1" thickBot="1" x14ac:dyDescent="0.25">
      <c r="A5" s="419" t="s">
        <v>17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1"/>
    </row>
    <row r="6" spans="1:15" s="23" customFormat="1" ht="15.75" thickBo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5" ht="39.75" customHeight="1" thickBot="1" x14ac:dyDescent="0.25">
      <c r="A7" s="349" t="s">
        <v>65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367"/>
    </row>
    <row r="8" spans="1:15" ht="16.5" thickBo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5" ht="25.5" customHeight="1" thickBot="1" x14ac:dyDescent="0.25">
      <c r="A9" s="366" t="s">
        <v>0</v>
      </c>
      <c r="B9" s="367"/>
      <c r="C9" s="368">
        <v>43465</v>
      </c>
      <c r="D9" s="369"/>
      <c r="E9" s="370"/>
      <c r="F9" s="370"/>
      <c r="G9" s="83"/>
      <c r="H9" s="83"/>
      <c r="I9" s="83"/>
      <c r="J9" s="23"/>
      <c r="K9" s="23"/>
      <c r="L9" s="83"/>
      <c r="M9" s="83"/>
    </row>
    <row r="10" spans="1:15" ht="27" customHeight="1" thickBo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3"/>
    </row>
    <row r="11" spans="1:15" ht="29.25" customHeight="1" x14ac:dyDescent="0.2">
      <c r="A11" s="352" t="s">
        <v>12</v>
      </c>
      <c r="B11" s="353"/>
      <c r="C11" s="353"/>
      <c r="D11" s="353"/>
      <c r="E11" s="353"/>
      <c r="F11" s="353"/>
      <c r="G11" s="353"/>
      <c r="H11" s="436" t="s">
        <v>20</v>
      </c>
      <c r="I11" s="23"/>
      <c r="J11" s="23"/>
      <c r="K11" s="23"/>
      <c r="L11" s="23"/>
      <c r="M11" s="358" t="s">
        <v>23</v>
      </c>
      <c r="O11"/>
    </row>
    <row r="12" spans="1:15" ht="24" customHeight="1" x14ac:dyDescent="0.2">
      <c r="A12" s="354"/>
      <c r="B12" s="355"/>
      <c r="C12" s="355"/>
      <c r="D12" s="355"/>
      <c r="E12" s="355"/>
      <c r="F12" s="355"/>
      <c r="G12" s="355"/>
      <c r="H12" s="357"/>
      <c r="I12" s="23"/>
      <c r="J12" s="23"/>
      <c r="K12" s="23"/>
      <c r="L12" s="23"/>
      <c r="M12" s="359"/>
      <c r="O12"/>
    </row>
    <row r="13" spans="1:15" ht="24" customHeight="1" x14ac:dyDescent="0.2">
      <c r="A13" s="437" t="s">
        <v>42</v>
      </c>
      <c r="B13" s="355"/>
      <c r="C13" s="355"/>
      <c r="D13" s="355"/>
      <c r="E13" s="355"/>
      <c r="F13" s="355"/>
      <c r="G13" s="355"/>
      <c r="H13" s="438">
        <v>0.14000000000000001</v>
      </c>
      <c r="I13" s="23"/>
      <c r="J13" s="23"/>
      <c r="K13" s="23"/>
      <c r="L13" s="23"/>
      <c r="M13" s="359"/>
      <c r="O13"/>
    </row>
    <row r="14" spans="1:15" ht="24" customHeight="1" thickBot="1" x14ac:dyDescent="0.25">
      <c r="A14" s="354"/>
      <c r="B14" s="355"/>
      <c r="C14" s="355"/>
      <c r="D14" s="355"/>
      <c r="E14" s="355"/>
      <c r="F14" s="355"/>
      <c r="G14" s="355"/>
      <c r="H14" s="439"/>
      <c r="I14" s="23"/>
      <c r="J14" s="23"/>
      <c r="K14" s="23"/>
      <c r="L14" s="23"/>
      <c r="M14" s="70">
        <f>+K27+K41+K55</f>
        <v>6.9000000000000006E-2</v>
      </c>
      <c r="O14" s="14"/>
    </row>
    <row r="15" spans="1:15" ht="24" customHeight="1" thickBot="1" x14ac:dyDescent="0.25">
      <c r="A15" s="361"/>
      <c r="B15" s="362"/>
      <c r="C15" s="362"/>
      <c r="D15" s="362"/>
      <c r="E15" s="362"/>
      <c r="F15" s="362"/>
      <c r="G15" s="362"/>
      <c r="H15" s="440"/>
      <c r="I15" s="23"/>
      <c r="J15" s="23"/>
      <c r="K15" s="23"/>
      <c r="L15" s="23"/>
      <c r="M15" s="71"/>
      <c r="O15"/>
    </row>
    <row r="16" spans="1:15" ht="24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429" t="s">
        <v>22</v>
      </c>
      <c r="O16"/>
    </row>
    <row r="17" spans="1:20" ht="24" customHeight="1" x14ac:dyDescent="0.2">
      <c r="A17" s="36"/>
      <c r="B17" s="36"/>
      <c r="C17" s="36"/>
      <c r="D17" s="36"/>
      <c r="E17" s="36"/>
      <c r="F17" s="36"/>
      <c r="G17" s="36"/>
      <c r="H17" s="36"/>
      <c r="I17" s="23"/>
      <c r="J17" s="377"/>
      <c r="K17" s="378"/>
      <c r="L17" s="23"/>
      <c r="M17" s="430"/>
      <c r="O17"/>
    </row>
    <row r="18" spans="1:20" ht="29.25" customHeight="1" x14ac:dyDescent="0.2">
      <c r="A18" s="36"/>
      <c r="B18" s="36"/>
      <c r="C18" s="36"/>
      <c r="D18" s="36"/>
      <c r="E18" s="36"/>
      <c r="F18" s="36"/>
      <c r="G18" s="36"/>
      <c r="H18" s="36"/>
      <c r="I18" s="23"/>
      <c r="J18" s="377"/>
      <c r="K18" s="378"/>
      <c r="L18" s="23"/>
      <c r="M18" s="430"/>
      <c r="O18"/>
    </row>
    <row r="19" spans="1:20" ht="29.25" customHeight="1" thickBot="1" x14ac:dyDescent="0.25">
      <c r="A19" s="36"/>
      <c r="B19" s="36"/>
      <c r="C19" s="36"/>
      <c r="D19" s="36"/>
      <c r="E19" s="36"/>
      <c r="F19" s="36"/>
      <c r="G19" s="36"/>
      <c r="H19" s="36"/>
      <c r="I19" s="23"/>
      <c r="J19" s="377"/>
      <c r="K19" s="378"/>
      <c r="L19" s="23"/>
      <c r="M19" s="70">
        <f>+L32+L47+L61</f>
        <v>6.9000000000000006E-2</v>
      </c>
      <c r="O19" s="14"/>
      <c r="T19" s="13">
        <f>+T27+T38+T51</f>
        <v>7.7777777777777779E-2</v>
      </c>
    </row>
    <row r="20" spans="1:20" ht="24" customHeight="1" thickBot="1" x14ac:dyDescent="0.25">
      <c r="A20" s="21"/>
      <c r="B20" s="21"/>
      <c r="C20" s="21"/>
      <c r="D20" s="21"/>
      <c r="E20" s="21"/>
      <c r="F20" s="21"/>
      <c r="G20" s="21"/>
      <c r="H20" s="22"/>
      <c r="I20" s="23"/>
      <c r="J20" s="23"/>
      <c r="K20" s="23"/>
      <c r="L20" s="23"/>
      <c r="M20" s="20"/>
      <c r="O20"/>
      <c r="P20" s="63">
        <v>3.8</v>
      </c>
      <c r="Q20" s="57">
        <v>3.8</v>
      </c>
    </row>
    <row r="21" spans="1:20" ht="50.1" customHeight="1" x14ac:dyDescent="0.2">
      <c r="A21" s="402" t="s">
        <v>8</v>
      </c>
      <c r="B21" s="403"/>
      <c r="C21" s="403"/>
      <c r="D21" s="403"/>
      <c r="E21" s="403"/>
      <c r="F21" s="403"/>
      <c r="G21" s="403"/>
      <c r="H21" s="52" t="s">
        <v>20</v>
      </c>
      <c r="I21"/>
      <c r="J21" s="352" t="s">
        <v>16</v>
      </c>
      <c r="K21" s="401"/>
      <c r="L21" s="36"/>
      <c r="M21" s="20"/>
      <c r="O21" s="5"/>
      <c r="P21" s="63">
        <v>2</v>
      </c>
      <c r="Q21" s="65">
        <v>0.8</v>
      </c>
      <c r="R21" s="66">
        <f>+Q21/P21</f>
        <v>0.4</v>
      </c>
      <c r="S21" s="3" t="s">
        <v>25</v>
      </c>
    </row>
    <row r="22" spans="1:20" ht="24" customHeight="1" x14ac:dyDescent="0.2">
      <c r="A22" s="379" t="s">
        <v>43</v>
      </c>
      <c r="B22" s="380"/>
      <c r="C22" s="380"/>
      <c r="D22" s="380"/>
      <c r="E22" s="380"/>
      <c r="F22" s="380"/>
      <c r="G22" s="380"/>
      <c r="H22" s="454">
        <v>0.05</v>
      </c>
      <c r="I22" s="26"/>
      <c r="J22" s="442" t="s">
        <v>45</v>
      </c>
      <c r="K22" s="443"/>
      <c r="L22" s="26"/>
      <c r="M22" s="20"/>
      <c r="O22" s="5"/>
      <c r="P22" s="63">
        <v>1.5</v>
      </c>
      <c r="Q22" s="65">
        <v>0.8</v>
      </c>
      <c r="R22" s="66">
        <f>+Q22/P22</f>
        <v>0.53333333333333333</v>
      </c>
      <c r="S22" s="3" t="s">
        <v>25</v>
      </c>
    </row>
    <row r="23" spans="1:20" ht="24" customHeight="1" thickBot="1" x14ac:dyDescent="0.25">
      <c r="A23" s="381"/>
      <c r="B23" s="382"/>
      <c r="C23" s="382"/>
      <c r="D23" s="382"/>
      <c r="E23" s="382"/>
      <c r="F23" s="382"/>
      <c r="G23" s="382"/>
      <c r="H23" s="455"/>
      <c r="I23" s="26"/>
      <c r="J23" s="444"/>
      <c r="K23" s="445"/>
      <c r="L23" s="26"/>
      <c r="M23" s="20"/>
      <c r="O23" s="5"/>
      <c r="P23" s="63">
        <f>SUM(P20:P22)</f>
        <v>7.3</v>
      </c>
      <c r="Q23" s="58">
        <f>SUM(Q20:Q22)</f>
        <v>5.3999999999999995</v>
      </c>
    </row>
    <row r="24" spans="1:20" ht="20.25" customHeight="1" thickBot="1" x14ac:dyDescent="0.25">
      <c r="A24" s="21"/>
      <c r="B24" s="21"/>
      <c r="C24" s="21"/>
      <c r="D24" s="21"/>
      <c r="E24" s="21"/>
      <c r="F24" s="21"/>
      <c r="G24" s="21"/>
      <c r="H24" s="22"/>
      <c r="I24" s="23"/>
      <c r="J24" s="23"/>
      <c r="K24" s="23"/>
      <c r="L24" s="23"/>
      <c r="M24" s="23"/>
      <c r="Q24" s="5"/>
    </row>
    <row r="25" spans="1:20" ht="47.25" x14ac:dyDescent="0.2">
      <c r="A25" s="352" t="s">
        <v>1</v>
      </c>
      <c r="B25" s="353"/>
      <c r="C25" s="353"/>
      <c r="D25" s="353"/>
      <c r="E25" s="353"/>
      <c r="F25" s="353"/>
      <c r="G25" s="353"/>
      <c r="H25" s="353"/>
      <c r="I25" s="89" t="s">
        <v>20</v>
      </c>
      <c r="J25" s="90" t="s">
        <v>6</v>
      </c>
      <c r="K25" s="91" t="s">
        <v>14</v>
      </c>
      <c r="L25" s="23"/>
      <c r="M25" s="23"/>
      <c r="Q25" s="5"/>
    </row>
    <row r="26" spans="1:20" ht="50.1" customHeight="1" thickBot="1" x14ac:dyDescent="0.25">
      <c r="A26" s="381" t="s">
        <v>322</v>
      </c>
      <c r="B26" s="418"/>
      <c r="C26" s="418"/>
      <c r="D26" s="418"/>
      <c r="E26" s="418"/>
      <c r="F26" s="418"/>
      <c r="G26" s="418"/>
      <c r="H26" s="418"/>
      <c r="I26" s="107">
        <v>0.05</v>
      </c>
      <c r="J26" s="93">
        <v>0.52</v>
      </c>
      <c r="K26" s="108">
        <f>+I26*J26</f>
        <v>2.6000000000000002E-2</v>
      </c>
      <c r="L26" s="23" t="s">
        <v>219</v>
      </c>
      <c r="M26" s="26"/>
      <c r="Q26" s="5"/>
      <c r="T26" s="3">
        <f>5%/9</f>
        <v>5.5555555555555558E-3</v>
      </c>
    </row>
    <row r="27" spans="1:20" ht="16.5" thickBot="1" x14ac:dyDescent="0.25">
      <c r="A27" s="395"/>
      <c r="B27" s="395"/>
      <c r="C27" s="395"/>
      <c r="D27" s="395"/>
      <c r="E27" s="395"/>
      <c r="F27" s="395"/>
      <c r="G27" s="395"/>
      <c r="H27" s="395"/>
      <c r="I27" s="20"/>
      <c r="J27" s="22"/>
      <c r="K27" s="226">
        <f>+K26</f>
        <v>2.6000000000000002E-2</v>
      </c>
      <c r="L27" s="23"/>
      <c r="M27" s="24"/>
      <c r="N27" s="9"/>
      <c r="O27" s="9"/>
      <c r="T27" s="3">
        <f>+T26*5</f>
        <v>2.777777777777778E-2</v>
      </c>
    </row>
    <row r="28" spans="1:20" ht="16.5" thickBot="1" x14ac:dyDescent="0.25">
      <c r="A28" s="25"/>
      <c r="B28" s="25"/>
      <c r="C28" s="25"/>
      <c r="D28" s="25"/>
      <c r="E28" s="25"/>
      <c r="F28" s="25"/>
      <c r="G28" s="25"/>
      <c r="H28" s="25"/>
      <c r="I28" s="20"/>
      <c r="J28" s="22"/>
      <c r="K28" s="20"/>
      <c r="L28" s="23"/>
      <c r="M28" s="26"/>
      <c r="N28" s="9"/>
      <c r="O28" s="9"/>
    </row>
    <row r="29" spans="1:20" ht="47.25" x14ac:dyDescent="0.2">
      <c r="A29" s="423" t="s">
        <v>2</v>
      </c>
      <c r="B29" s="424"/>
      <c r="C29" s="424"/>
      <c r="D29" s="424"/>
      <c r="E29" s="424"/>
      <c r="F29" s="424"/>
      <c r="G29" s="424"/>
      <c r="H29" s="424"/>
      <c r="I29" s="96" t="s">
        <v>3</v>
      </c>
      <c r="J29" s="96" t="s">
        <v>20</v>
      </c>
      <c r="K29" s="96" t="s">
        <v>4</v>
      </c>
      <c r="L29" s="98" t="s">
        <v>5</v>
      </c>
      <c r="M29" s="27"/>
      <c r="N29" s="9"/>
      <c r="O29" s="11"/>
    </row>
    <row r="30" spans="1:20" ht="39.950000000000003" customHeight="1" x14ac:dyDescent="0.2">
      <c r="A30" s="452" t="s">
        <v>44</v>
      </c>
      <c r="B30" s="453"/>
      <c r="C30" s="453"/>
      <c r="D30" s="453"/>
      <c r="E30" s="453"/>
      <c r="F30" s="453"/>
      <c r="G30" s="453"/>
      <c r="H30" s="453"/>
      <c r="I30" s="16">
        <v>44195</v>
      </c>
      <c r="J30" s="54">
        <v>0.03</v>
      </c>
      <c r="K30" s="19">
        <v>0.4</v>
      </c>
      <c r="L30" s="223">
        <f>+K30*J30</f>
        <v>1.2E-2</v>
      </c>
      <c r="M30" s="26" t="s">
        <v>143</v>
      </c>
      <c r="N30" s="9"/>
      <c r="O30" s="9"/>
    </row>
    <row r="31" spans="1:20" ht="39.950000000000003" customHeight="1" thickBot="1" x14ac:dyDescent="0.25">
      <c r="A31" s="381" t="s">
        <v>167</v>
      </c>
      <c r="B31" s="413"/>
      <c r="C31" s="413"/>
      <c r="D31" s="413"/>
      <c r="E31" s="413"/>
      <c r="F31" s="413"/>
      <c r="G31" s="413"/>
      <c r="H31" s="413"/>
      <c r="I31" s="115">
        <v>44195</v>
      </c>
      <c r="J31" s="102">
        <v>0.02</v>
      </c>
      <c r="K31" s="93">
        <v>0.7</v>
      </c>
      <c r="L31" s="93">
        <f>+J31*K31</f>
        <v>1.3999999999999999E-2</v>
      </c>
      <c r="M31" s="26" t="s">
        <v>144</v>
      </c>
      <c r="N31" s="9"/>
      <c r="O31" s="9"/>
    </row>
    <row r="32" spans="1:20" s="23" customFormat="1" ht="16.5" customHeight="1" thickBot="1" x14ac:dyDescent="0.25">
      <c r="A32" s="84"/>
      <c r="B32" s="21"/>
      <c r="C32" s="21"/>
      <c r="D32" s="21"/>
      <c r="E32" s="21"/>
      <c r="F32" s="21"/>
      <c r="G32" s="21"/>
      <c r="H32" s="21"/>
      <c r="I32" s="85"/>
      <c r="J32" s="113"/>
      <c r="K32" s="72"/>
      <c r="L32" s="226">
        <f>SUM(L30:L31)</f>
        <v>2.5999999999999999E-2</v>
      </c>
      <c r="M32" s="114"/>
      <c r="N32" s="26"/>
      <c r="O32" s="26"/>
    </row>
    <row r="33" spans="1:20" s="23" customFormat="1" ht="16.5" customHeight="1" x14ac:dyDescent="0.2">
      <c r="A33" s="84"/>
      <c r="B33" s="21"/>
      <c r="C33" s="21"/>
      <c r="D33" s="21"/>
      <c r="E33" s="21"/>
      <c r="F33" s="21"/>
      <c r="G33" s="21"/>
      <c r="H33" s="21"/>
      <c r="I33" s="85"/>
      <c r="J33" s="87"/>
      <c r="K33" s="20"/>
      <c r="L33" s="20"/>
      <c r="M33" s="26"/>
      <c r="N33" s="26"/>
      <c r="O33" s="26"/>
    </row>
    <row r="34" spans="1:20" s="23" customFormat="1" ht="15.75" thickBot="1" x14ac:dyDescent="0.25">
      <c r="A34" s="396"/>
      <c r="B34" s="396"/>
      <c r="C34" s="396"/>
      <c r="D34" s="396"/>
      <c r="E34" s="396"/>
      <c r="F34" s="396"/>
      <c r="G34" s="396"/>
      <c r="H34" s="396"/>
      <c r="M34" s="26"/>
      <c r="N34" s="26"/>
      <c r="O34" s="26"/>
    </row>
    <row r="35" spans="1:20" ht="50.1" customHeight="1" x14ac:dyDescent="0.2">
      <c r="A35" s="397" t="s">
        <v>9</v>
      </c>
      <c r="B35" s="398"/>
      <c r="C35" s="398"/>
      <c r="D35" s="398"/>
      <c r="E35" s="398"/>
      <c r="F35" s="398"/>
      <c r="G35" s="398"/>
      <c r="H35" s="52" t="s">
        <v>20</v>
      </c>
      <c r="J35" s="352" t="s">
        <v>16</v>
      </c>
      <c r="K35" s="401"/>
      <c r="L35" s="23"/>
      <c r="M35" s="23"/>
    </row>
    <row r="36" spans="1:20" ht="30" customHeight="1" x14ac:dyDescent="0.2">
      <c r="A36" s="446" t="s">
        <v>46</v>
      </c>
      <c r="B36" s="447"/>
      <c r="C36" s="447"/>
      <c r="D36" s="447"/>
      <c r="E36" s="447"/>
      <c r="F36" s="447"/>
      <c r="G36" s="447"/>
      <c r="H36" s="393">
        <v>0.05</v>
      </c>
      <c r="I36" s="39"/>
      <c r="J36" s="442" t="s">
        <v>45</v>
      </c>
      <c r="K36" s="443"/>
      <c r="L36" s="38"/>
      <c r="M36" s="38"/>
    </row>
    <row r="37" spans="1:20" ht="30" customHeight="1" thickBot="1" x14ac:dyDescent="0.25">
      <c r="A37" s="448"/>
      <c r="B37" s="449"/>
      <c r="C37" s="449"/>
      <c r="D37" s="449"/>
      <c r="E37" s="449"/>
      <c r="F37" s="449"/>
      <c r="G37" s="449"/>
      <c r="H37" s="394"/>
      <c r="I37" s="39"/>
      <c r="J37" s="444"/>
      <c r="K37" s="445"/>
      <c r="L37" s="38"/>
      <c r="M37" s="38"/>
      <c r="T37" s="3">
        <f>5%/9</f>
        <v>5.5555555555555558E-3</v>
      </c>
    </row>
    <row r="38" spans="1:20" ht="15.75" thickBot="1" x14ac:dyDescent="0.25">
      <c r="A38" s="404"/>
      <c r="B38" s="404"/>
      <c r="C38" s="404"/>
      <c r="D38" s="404"/>
      <c r="E38" s="404"/>
      <c r="F38" s="404"/>
      <c r="G38" s="404"/>
      <c r="H38" s="404"/>
      <c r="L38" s="23"/>
      <c r="M38" s="23"/>
      <c r="T38" s="3">
        <f>+T37*5</f>
        <v>2.777777777777778E-2</v>
      </c>
    </row>
    <row r="39" spans="1:20" ht="50.1" customHeight="1" x14ac:dyDescent="0.2">
      <c r="A39" s="352" t="s">
        <v>1</v>
      </c>
      <c r="B39" s="353"/>
      <c r="C39" s="353"/>
      <c r="D39" s="353"/>
      <c r="E39" s="353"/>
      <c r="F39" s="353"/>
      <c r="G39" s="353"/>
      <c r="H39" s="353"/>
      <c r="I39" s="89" t="s">
        <v>20</v>
      </c>
      <c r="J39" s="90" t="s">
        <v>6</v>
      </c>
      <c r="K39" s="91" t="s">
        <v>14</v>
      </c>
      <c r="L39" s="23"/>
      <c r="M39" s="23"/>
    </row>
    <row r="40" spans="1:20" ht="45" customHeight="1" thickBot="1" x14ac:dyDescent="0.25">
      <c r="A40" s="381" t="s">
        <v>94</v>
      </c>
      <c r="B40" s="418"/>
      <c r="C40" s="418"/>
      <c r="D40" s="418"/>
      <c r="E40" s="418"/>
      <c r="F40" s="418"/>
      <c r="G40" s="418"/>
      <c r="H40" s="418"/>
      <c r="I40" s="93">
        <v>0.05</v>
      </c>
      <c r="J40" s="93">
        <v>0.5</v>
      </c>
      <c r="K40" s="108">
        <f>+I40*J40</f>
        <v>2.5000000000000001E-2</v>
      </c>
      <c r="L40" s="81" t="s">
        <v>219</v>
      </c>
      <c r="M40" s="36"/>
      <c r="N40"/>
    </row>
    <row r="41" spans="1:20" ht="16.5" thickBot="1" x14ac:dyDescent="0.25">
      <c r="A41" s="395"/>
      <c r="B41" s="395"/>
      <c r="C41" s="395"/>
      <c r="D41" s="395"/>
      <c r="E41" s="395"/>
      <c r="F41" s="395"/>
      <c r="G41" s="395"/>
      <c r="H41" s="395"/>
      <c r="I41" s="72"/>
      <c r="J41" s="72"/>
      <c r="K41" s="226">
        <f>+K40</f>
        <v>2.5000000000000001E-2</v>
      </c>
      <c r="L41" s="20"/>
      <c r="M41" s="23"/>
    </row>
    <row r="42" spans="1:20" ht="24" customHeight="1" thickBot="1" x14ac:dyDescent="0.25">
      <c r="A42" s="80"/>
      <c r="B42" s="80"/>
      <c r="C42" s="80"/>
      <c r="D42" s="80"/>
      <c r="E42" s="80"/>
      <c r="F42" s="80"/>
      <c r="G42" s="80"/>
      <c r="H42" s="80"/>
      <c r="I42" s="20"/>
      <c r="J42" s="22"/>
      <c r="K42" s="20"/>
      <c r="L42" s="23"/>
      <c r="M42" s="23"/>
    </row>
    <row r="43" spans="1:20" ht="47.25" x14ac:dyDescent="0.2">
      <c r="A43" s="423" t="s">
        <v>2</v>
      </c>
      <c r="B43" s="424"/>
      <c r="C43" s="424"/>
      <c r="D43" s="424"/>
      <c r="E43" s="424"/>
      <c r="F43" s="424"/>
      <c r="G43" s="424"/>
      <c r="H43" s="424"/>
      <c r="I43" s="96" t="s">
        <v>3</v>
      </c>
      <c r="J43" s="96" t="s">
        <v>20</v>
      </c>
      <c r="K43" s="96" t="s">
        <v>4</v>
      </c>
      <c r="L43" s="98" t="s">
        <v>5</v>
      </c>
      <c r="M43" s="23"/>
    </row>
    <row r="44" spans="1:20" ht="39.950000000000003" customHeight="1" x14ac:dyDescent="0.2">
      <c r="A44" s="379" t="s">
        <v>47</v>
      </c>
      <c r="B44" s="451"/>
      <c r="C44" s="451"/>
      <c r="D44" s="451"/>
      <c r="E44" s="451"/>
      <c r="F44" s="451"/>
      <c r="G44" s="451"/>
      <c r="H44" s="451"/>
      <c r="I44" s="16">
        <v>44195</v>
      </c>
      <c r="J44" s="54">
        <v>0.03</v>
      </c>
      <c r="K44" s="19">
        <v>0.6</v>
      </c>
      <c r="L44" s="105">
        <f>+J44*K44</f>
        <v>1.7999999999999999E-2</v>
      </c>
      <c r="M44" s="23" t="s">
        <v>273</v>
      </c>
    </row>
    <row r="45" spans="1:20" s="23" customFormat="1" ht="39.950000000000003" customHeight="1" x14ac:dyDescent="0.2">
      <c r="A45" s="379" t="s">
        <v>48</v>
      </c>
      <c r="B45" s="380"/>
      <c r="C45" s="380"/>
      <c r="D45" s="380"/>
      <c r="E45" s="380"/>
      <c r="F45" s="380"/>
      <c r="G45" s="380"/>
      <c r="H45" s="380"/>
      <c r="I45" s="16">
        <v>44195</v>
      </c>
      <c r="J45" s="54">
        <v>0.01</v>
      </c>
      <c r="K45" s="19">
        <v>0.5</v>
      </c>
      <c r="L45" s="105">
        <f>+J45*K45</f>
        <v>5.0000000000000001E-3</v>
      </c>
      <c r="M45" s="23" t="s">
        <v>145</v>
      </c>
    </row>
    <row r="46" spans="1:20" s="23" customFormat="1" ht="39.950000000000003" customHeight="1" thickBot="1" x14ac:dyDescent="0.25">
      <c r="A46" s="399" t="s">
        <v>95</v>
      </c>
      <c r="B46" s="400"/>
      <c r="C46" s="400"/>
      <c r="D46" s="400"/>
      <c r="E46" s="400"/>
      <c r="F46" s="400"/>
      <c r="G46" s="400"/>
      <c r="H46" s="450"/>
      <c r="I46" s="115">
        <v>44195</v>
      </c>
      <c r="J46" s="102">
        <v>0.01</v>
      </c>
      <c r="K46" s="93">
        <v>0.2</v>
      </c>
      <c r="L46" s="108">
        <f>+J46*K46</f>
        <v>2E-3</v>
      </c>
      <c r="M46" s="23" t="s">
        <v>274</v>
      </c>
    </row>
    <row r="47" spans="1:20" ht="16.5" thickBot="1" x14ac:dyDescent="0.25">
      <c r="A47" s="80"/>
      <c r="B47" s="80"/>
      <c r="C47" s="80"/>
      <c r="D47" s="80"/>
      <c r="E47" s="80"/>
      <c r="F47" s="80"/>
      <c r="G47" s="80"/>
      <c r="H47" s="80"/>
      <c r="I47" s="20"/>
      <c r="J47" s="72"/>
      <c r="K47" s="72"/>
      <c r="L47" s="112">
        <f>SUM(L44:L46)</f>
        <v>2.5000000000000001E-2</v>
      </c>
      <c r="M47" s="20"/>
    </row>
    <row r="48" spans="1:20" ht="24" customHeight="1" thickBot="1" x14ac:dyDescent="0.25">
      <c r="A48" s="80"/>
      <c r="B48" s="80"/>
      <c r="C48" s="80"/>
      <c r="D48" s="80"/>
      <c r="E48" s="80"/>
      <c r="F48" s="80"/>
      <c r="G48" s="80"/>
      <c r="H48" s="80"/>
      <c r="I48" s="20"/>
      <c r="J48" s="22"/>
      <c r="K48" s="20"/>
      <c r="L48" s="20"/>
      <c r="M48" s="23"/>
    </row>
    <row r="49" spans="1:20" ht="50.1" customHeight="1" x14ac:dyDescent="0.2">
      <c r="A49" s="397" t="s">
        <v>10</v>
      </c>
      <c r="B49" s="398"/>
      <c r="C49" s="398"/>
      <c r="D49" s="398"/>
      <c r="E49" s="398"/>
      <c r="F49" s="398"/>
      <c r="G49" s="398"/>
      <c r="H49" s="52" t="s">
        <v>20</v>
      </c>
      <c r="J49" s="352" t="s">
        <v>16</v>
      </c>
      <c r="K49" s="401"/>
      <c r="L49" s="23"/>
      <c r="M49" s="23"/>
    </row>
    <row r="50" spans="1:20" ht="24.95" customHeight="1" x14ac:dyDescent="0.2">
      <c r="A50" s="446" t="s">
        <v>50</v>
      </c>
      <c r="B50" s="447"/>
      <c r="C50" s="447"/>
      <c r="D50" s="447"/>
      <c r="E50" s="447"/>
      <c r="F50" s="447"/>
      <c r="G50" s="447"/>
      <c r="H50" s="393">
        <v>0.04</v>
      </c>
      <c r="I50" s="39"/>
      <c r="J50" s="442" t="s">
        <v>45</v>
      </c>
      <c r="K50" s="443"/>
      <c r="L50" s="38"/>
      <c r="M50" s="38"/>
      <c r="T50" s="3">
        <f>4%/9</f>
        <v>4.4444444444444444E-3</v>
      </c>
    </row>
    <row r="51" spans="1:20" ht="24.95" customHeight="1" thickBot="1" x14ac:dyDescent="0.25">
      <c r="A51" s="448"/>
      <c r="B51" s="449"/>
      <c r="C51" s="449"/>
      <c r="D51" s="449"/>
      <c r="E51" s="449"/>
      <c r="F51" s="449"/>
      <c r="G51" s="449"/>
      <c r="H51" s="394"/>
      <c r="I51" s="34"/>
      <c r="J51" s="444"/>
      <c r="K51" s="445"/>
      <c r="L51" s="30"/>
      <c r="M51" s="30"/>
      <c r="T51" s="3">
        <f>+T50*5</f>
        <v>2.2222222222222223E-2</v>
      </c>
    </row>
    <row r="52" spans="1:20" ht="15.75" thickBot="1" x14ac:dyDescent="0.25">
      <c r="A52" s="396"/>
      <c r="B52" s="396"/>
      <c r="C52" s="396"/>
      <c r="D52" s="396"/>
      <c r="E52" s="396"/>
      <c r="F52" s="396"/>
      <c r="G52" s="396"/>
      <c r="H52" s="396"/>
      <c r="I52" s="23"/>
      <c r="J52" s="36"/>
      <c r="K52" s="36"/>
      <c r="L52" s="23"/>
      <c r="M52" s="23"/>
    </row>
    <row r="53" spans="1:20" ht="47.25" x14ac:dyDescent="0.2">
      <c r="A53" s="352" t="s">
        <v>1</v>
      </c>
      <c r="B53" s="353"/>
      <c r="C53" s="353"/>
      <c r="D53" s="353"/>
      <c r="E53" s="353"/>
      <c r="F53" s="353"/>
      <c r="G53" s="353"/>
      <c r="H53" s="353"/>
      <c r="I53" s="89" t="s">
        <v>20</v>
      </c>
      <c r="J53" s="90" t="s">
        <v>6</v>
      </c>
      <c r="K53" s="91" t="s">
        <v>14</v>
      </c>
      <c r="L53" s="23"/>
      <c r="M53" s="23"/>
    </row>
    <row r="54" spans="1:20" ht="39.950000000000003" customHeight="1" thickBot="1" x14ac:dyDescent="0.25">
      <c r="A54" s="416" t="s">
        <v>121</v>
      </c>
      <c r="B54" s="417"/>
      <c r="C54" s="417"/>
      <c r="D54" s="417"/>
      <c r="E54" s="417"/>
      <c r="F54" s="417"/>
      <c r="G54" s="417"/>
      <c r="H54" s="417"/>
      <c r="I54" s="92">
        <v>0.04</v>
      </c>
      <c r="J54" s="93">
        <v>0.45</v>
      </c>
      <c r="K54" s="224">
        <f>+I54*J54</f>
        <v>1.8000000000000002E-2</v>
      </c>
      <c r="L54" s="145" t="s">
        <v>219</v>
      </c>
      <c r="M54" s="119"/>
    </row>
    <row r="55" spans="1:20" ht="16.5" thickBot="1" x14ac:dyDescent="0.25">
      <c r="A55" s="395"/>
      <c r="B55" s="395"/>
      <c r="C55" s="395"/>
      <c r="D55" s="395"/>
      <c r="E55" s="395"/>
      <c r="F55" s="395"/>
      <c r="G55" s="395"/>
      <c r="H55" s="395"/>
      <c r="I55" s="72"/>
      <c r="J55" s="72"/>
      <c r="K55" s="226">
        <f>SUM(K54:K54)</f>
        <v>1.8000000000000002E-2</v>
      </c>
      <c r="L55" s="145"/>
      <c r="M55" s="119"/>
    </row>
    <row r="56" spans="1:20" ht="15.75" x14ac:dyDescent="0.2">
      <c r="A56" s="80"/>
      <c r="B56" s="80"/>
      <c r="C56" s="80"/>
      <c r="D56" s="80"/>
      <c r="E56" s="80"/>
      <c r="F56" s="80"/>
      <c r="G56" s="80"/>
      <c r="H56" s="80"/>
      <c r="I56" s="20"/>
      <c r="J56" s="22"/>
      <c r="K56" s="20"/>
      <c r="L56" s="23"/>
      <c r="M56" s="23"/>
    </row>
    <row r="57" spans="1:20" ht="24" customHeight="1" thickBot="1" x14ac:dyDescent="0.25">
      <c r="A57" s="80"/>
      <c r="B57" s="80"/>
      <c r="C57" s="80"/>
      <c r="D57" s="80"/>
      <c r="E57" s="80"/>
      <c r="F57" s="80"/>
      <c r="G57" s="80"/>
      <c r="H57" s="80"/>
      <c r="I57" s="20"/>
      <c r="J57" s="22"/>
      <c r="K57" s="20"/>
      <c r="L57" s="23"/>
      <c r="M57" s="23"/>
    </row>
    <row r="58" spans="1:20" ht="47.25" x14ac:dyDescent="0.2">
      <c r="A58" s="423" t="s">
        <v>2</v>
      </c>
      <c r="B58" s="424"/>
      <c r="C58" s="424"/>
      <c r="D58" s="424"/>
      <c r="E58" s="424"/>
      <c r="F58" s="424"/>
      <c r="G58" s="424"/>
      <c r="H58" s="424"/>
      <c r="I58" s="96" t="s">
        <v>3</v>
      </c>
      <c r="J58" s="96" t="s">
        <v>20</v>
      </c>
      <c r="K58" s="97" t="s">
        <v>4</v>
      </c>
      <c r="L58" s="98" t="s">
        <v>5</v>
      </c>
      <c r="M58" s="23"/>
    </row>
    <row r="59" spans="1:20" ht="50.1" customHeight="1" x14ac:dyDescent="0.2">
      <c r="A59" s="427" t="s">
        <v>49</v>
      </c>
      <c r="B59" s="441"/>
      <c r="C59" s="441"/>
      <c r="D59" s="441"/>
      <c r="E59" s="441"/>
      <c r="F59" s="441"/>
      <c r="G59" s="441"/>
      <c r="H59" s="441"/>
      <c r="I59" s="1">
        <v>43464</v>
      </c>
      <c r="J59" s="53">
        <v>0.02</v>
      </c>
      <c r="K59" s="68">
        <v>0.9</v>
      </c>
      <c r="L59" s="244">
        <f>+J59*K59</f>
        <v>1.8000000000000002E-2</v>
      </c>
      <c r="M59" s="23" t="s">
        <v>146</v>
      </c>
    </row>
    <row r="60" spans="1:20" ht="65.099999999999994" customHeight="1" thickBot="1" x14ac:dyDescent="0.25">
      <c r="A60" s="427" t="s">
        <v>96</v>
      </c>
      <c r="B60" s="441"/>
      <c r="C60" s="441"/>
      <c r="D60" s="441"/>
      <c r="E60" s="441"/>
      <c r="F60" s="441"/>
      <c r="G60" s="441"/>
      <c r="H60" s="441"/>
      <c r="I60" s="2">
        <v>44195</v>
      </c>
      <c r="J60" s="53">
        <v>0.02</v>
      </c>
      <c r="K60" s="68"/>
      <c r="L60" s="244"/>
      <c r="M60" s="23" t="s">
        <v>147</v>
      </c>
    </row>
    <row r="61" spans="1:20" ht="16.5" thickBot="1" x14ac:dyDescent="0.25">
      <c r="A61" s="80"/>
      <c r="B61" s="80"/>
      <c r="C61" s="80"/>
      <c r="D61" s="80"/>
      <c r="E61" s="80"/>
      <c r="F61" s="80"/>
      <c r="G61" s="80"/>
      <c r="H61" s="80"/>
      <c r="I61" s="20"/>
      <c r="J61" s="20"/>
      <c r="K61" s="72"/>
      <c r="L61" s="226">
        <f>SUM(L59:L60)</f>
        <v>1.8000000000000002E-2</v>
      </c>
      <c r="M61" s="88"/>
    </row>
    <row r="62" spans="1:20" ht="15.75" x14ac:dyDescent="0.2">
      <c r="A62" s="80"/>
      <c r="B62" s="80"/>
      <c r="C62" s="80"/>
      <c r="D62" s="80"/>
      <c r="E62" s="80"/>
      <c r="F62" s="80"/>
      <c r="G62" s="80"/>
      <c r="H62" s="80"/>
      <c r="I62" s="20"/>
      <c r="J62" s="20"/>
      <c r="K62" s="20"/>
      <c r="L62" s="20"/>
      <c r="M62" s="88"/>
    </row>
    <row r="63" spans="1:20" ht="23.25" customHeight="1" x14ac:dyDescent="0.2">
      <c r="L63" s="5"/>
    </row>
    <row r="64" spans="1:20" ht="19.5" customHeight="1" x14ac:dyDescent="0.2">
      <c r="A64" s="4"/>
      <c r="B64" s="4"/>
      <c r="C64" s="4"/>
      <c r="D64" s="4"/>
      <c r="E64" s="4"/>
      <c r="F64" s="4"/>
      <c r="G64" s="4"/>
      <c r="H64" s="4"/>
      <c r="I64" s="5"/>
      <c r="J64" s="6"/>
      <c r="K64" s="5"/>
      <c r="M64" s="7"/>
      <c r="O64" s="7"/>
    </row>
    <row r="65" spans="1:17" ht="25.5" customHeight="1" x14ac:dyDescent="0.2">
      <c r="A65" s="4"/>
      <c r="B65" s="4"/>
      <c r="C65" s="4"/>
      <c r="D65" s="4"/>
      <c r="E65" s="4"/>
      <c r="F65" s="4"/>
      <c r="G65" s="4"/>
      <c r="H65" s="4"/>
      <c r="I65" s="5"/>
      <c r="J65" s="6"/>
      <c r="K65" s="5"/>
      <c r="N65" s="7"/>
      <c r="P65" s="7"/>
      <c r="Q65" s="7"/>
    </row>
  </sheetData>
  <mergeCells count="51">
    <mergeCell ref="A25:H25"/>
    <mergeCell ref="A34:H34"/>
    <mergeCell ref="A55:H55"/>
    <mergeCell ref="A27:H27"/>
    <mergeCell ref="A29:H29"/>
    <mergeCell ref="A39:H39"/>
    <mergeCell ref="A35:G35"/>
    <mergeCell ref="A50:G51"/>
    <mergeCell ref="H50:H51"/>
    <mergeCell ref="A45:H45"/>
    <mergeCell ref="A40:H40"/>
    <mergeCell ref="A41:H41"/>
    <mergeCell ref="A43:H43"/>
    <mergeCell ref="A53:H53"/>
    <mergeCell ref="J50:K51"/>
    <mergeCell ref="A5:M5"/>
    <mergeCell ref="A49:G49"/>
    <mergeCell ref="A36:G37"/>
    <mergeCell ref="H36:H37"/>
    <mergeCell ref="J49:K49"/>
    <mergeCell ref="A46:H46"/>
    <mergeCell ref="A38:H38"/>
    <mergeCell ref="A21:G21"/>
    <mergeCell ref="J21:K21"/>
    <mergeCell ref="J35:K35"/>
    <mergeCell ref="A44:H44"/>
    <mergeCell ref="J22:K23"/>
    <mergeCell ref="A30:H30"/>
    <mergeCell ref="J36:K37"/>
    <mergeCell ref="H22:H23"/>
    <mergeCell ref="A60:H60"/>
    <mergeCell ref="A52:H52"/>
    <mergeCell ref="A54:H54"/>
    <mergeCell ref="A59:H59"/>
    <mergeCell ref="A58:H58"/>
    <mergeCell ref="E9:F9"/>
    <mergeCell ref="A31:H31"/>
    <mergeCell ref="M11:M13"/>
    <mergeCell ref="M16:M18"/>
    <mergeCell ref="A7:M7"/>
    <mergeCell ref="H11:H12"/>
    <mergeCell ref="A13:G15"/>
    <mergeCell ref="H13:H15"/>
    <mergeCell ref="A11:G12"/>
    <mergeCell ref="A9:B9"/>
    <mergeCell ref="C9:D9"/>
    <mergeCell ref="J17:K17"/>
    <mergeCell ref="J18:K18"/>
    <mergeCell ref="J19:K19"/>
    <mergeCell ref="A22:G23"/>
    <mergeCell ref="A26:H26"/>
  </mergeCells>
  <phoneticPr fontId="9" type="noConversion"/>
  <printOptions horizontalCentered="1"/>
  <pageMargins left="0.48" right="0.28000000000000003" top="0.35433070866141736" bottom="0.31496062992125984" header="0" footer="0"/>
  <pageSetup scale="53" orientation="landscape" horizontalDpi="1200" verticalDpi="1200" r:id="rId1"/>
  <headerFooter alignWithMargins="0"/>
  <rowBreaks count="2" manualBreakCount="2">
    <brk id="33" max="12" man="1"/>
    <brk id="56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view="pageBreakPreview" topLeftCell="A49" zoomScale="80" zoomScaleSheetLayoutView="80" workbookViewId="0">
      <selection activeCell="C10" sqref="C10"/>
    </sheetView>
  </sheetViews>
  <sheetFormatPr baseColWidth="10" defaultColWidth="11.42578125" defaultRowHeight="15" x14ac:dyDescent="0.2"/>
  <cols>
    <col min="1" max="1" width="16.5703125" style="3" customWidth="1"/>
    <col min="2" max="2" width="14.5703125" style="3" customWidth="1"/>
    <col min="3" max="3" width="11.42578125" style="3"/>
    <col min="4" max="4" width="13.85546875" style="3" customWidth="1"/>
    <col min="5" max="6" width="11.42578125" style="3"/>
    <col min="7" max="7" width="16.5703125" style="3" customWidth="1"/>
    <col min="8" max="8" width="15.28515625" style="3" customWidth="1"/>
    <col min="9" max="9" width="15.7109375" style="3" customWidth="1"/>
    <col min="10" max="10" width="18.5703125" style="3" customWidth="1"/>
    <col min="11" max="11" width="24.5703125" style="3" bestFit="1" customWidth="1"/>
    <col min="12" max="12" width="18" style="3" customWidth="1"/>
    <col min="13" max="13" width="23.28515625" style="3" customWidth="1"/>
    <col min="14" max="14" width="4.140625" style="3" customWidth="1"/>
    <col min="15" max="15" width="20.5703125" style="3" customWidth="1"/>
    <col min="16" max="16" width="0" style="3" hidden="1" customWidth="1"/>
    <col min="17" max="17" width="22.85546875" style="3" hidden="1" customWidth="1"/>
    <col min="18" max="27" width="0" style="3" hidden="1" customWidth="1"/>
    <col min="28" max="16384" width="11.42578125" style="3"/>
  </cols>
  <sheetData>
    <row r="1" spans="1:15" s="23" customFormat="1" ht="24" customHeight="1" x14ac:dyDescent="0.2">
      <c r="A1" s="82"/>
      <c r="B1" s="82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5" s="23" customFormat="1" ht="24" customHeight="1" x14ac:dyDescent="0.2">
      <c r="A2" s="82"/>
      <c r="B2" s="82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5" s="23" customFormat="1" ht="24" customHeight="1" x14ac:dyDescent="0.2">
      <c r="A3" s="82"/>
      <c r="B3" s="8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5" s="23" customFormat="1" ht="24" customHeight="1" thickBot="1" x14ac:dyDescent="0.25">
      <c r="A4" s="82"/>
      <c r="B4" s="82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5" s="23" customFormat="1" ht="24" customHeight="1" thickBot="1" x14ac:dyDescent="0.25">
      <c r="A5" s="419" t="s">
        <v>17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1"/>
    </row>
    <row r="6" spans="1:15" s="23" customFormat="1" ht="15.75" thickBo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5" ht="39.75" customHeight="1" thickBot="1" x14ac:dyDescent="0.25">
      <c r="A7" s="349" t="s">
        <v>65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367"/>
    </row>
    <row r="8" spans="1:15" ht="16.5" thickBo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5" ht="25.5" customHeight="1" thickBot="1" x14ac:dyDescent="0.25">
      <c r="A9" s="366" t="s">
        <v>0</v>
      </c>
      <c r="B9" s="367"/>
      <c r="C9" s="368">
        <v>43465</v>
      </c>
      <c r="D9" s="369"/>
      <c r="E9" s="370"/>
      <c r="F9" s="370"/>
      <c r="G9" s="83"/>
      <c r="H9" s="83"/>
      <c r="I9" s="83"/>
      <c r="J9" s="23"/>
      <c r="K9" s="23"/>
      <c r="L9" s="83"/>
      <c r="M9" s="83"/>
    </row>
    <row r="10" spans="1:15" ht="27" customHeight="1" thickBo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3"/>
    </row>
    <row r="11" spans="1:15" ht="29.25" customHeight="1" x14ac:dyDescent="0.2">
      <c r="A11" s="352" t="s">
        <v>13</v>
      </c>
      <c r="B11" s="353"/>
      <c r="C11" s="353"/>
      <c r="D11" s="353"/>
      <c r="E11" s="353"/>
      <c r="F11" s="353"/>
      <c r="G11" s="353"/>
      <c r="H11" s="436" t="s">
        <v>20</v>
      </c>
      <c r="I11" s="23"/>
      <c r="J11" s="23"/>
      <c r="K11" s="23"/>
      <c r="L11" s="23"/>
      <c r="M11" s="358" t="s">
        <v>23</v>
      </c>
      <c r="O11"/>
    </row>
    <row r="12" spans="1:15" ht="24" customHeight="1" x14ac:dyDescent="0.2">
      <c r="A12" s="354"/>
      <c r="B12" s="355"/>
      <c r="C12" s="355"/>
      <c r="D12" s="355"/>
      <c r="E12" s="355"/>
      <c r="F12" s="355"/>
      <c r="G12" s="355"/>
      <c r="H12" s="357"/>
      <c r="I12" s="23"/>
      <c r="J12" s="23"/>
      <c r="K12" s="23"/>
      <c r="L12" s="23"/>
      <c r="M12" s="359"/>
      <c r="O12"/>
    </row>
    <row r="13" spans="1:15" ht="24" customHeight="1" x14ac:dyDescent="0.2">
      <c r="A13" s="437" t="s">
        <v>51</v>
      </c>
      <c r="B13" s="355"/>
      <c r="C13" s="355"/>
      <c r="D13" s="355"/>
      <c r="E13" s="355"/>
      <c r="F13" s="355"/>
      <c r="G13" s="355"/>
      <c r="H13" s="458">
        <v>0.14000000000000001</v>
      </c>
      <c r="I13" s="23"/>
      <c r="J13" s="23"/>
      <c r="K13" s="23"/>
      <c r="L13" s="23"/>
      <c r="M13" s="359"/>
      <c r="O13"/>
    </row>
    <row r="14" spans="1:15" ht="24" customHeight="1" thickBot="1" x14ac:dyDescent="0.25">
      <c r="A14" s="354"/>
      <c r="B14" s="355"/>
      <c r="C14" s="355"/>
      <c r="D14" s="355"/>
      <c r="E14" s="355"/>
      <c r="F14" s="355"/>
      <c r="G14" s="355"/>
      <c r="H14" s="459"/>
      <c r="I14" s="23"/>
      <c r="J14" s="23"/>
      <c r="K14" s="23"/>
      <c r="L14" s="23"/>
      <c r="M14" s="254">
        <f>+K28+K43+K57</f>
        <v>8.3119999999999999E-2</v>
      </c>
      <c r="O14" s="14"/>
    </row>
    <row r="15" spans="1:15" ht="24" customHeight="1" thickBot="1" x14ac:dyDescent="0.25">
      <c r="A15" s="361"/>
      <c r="B15" s="362"/>
      <c r="C15" s="362"/>
      <c r="D15" s="362"/>
      <c r="E15" s="362"/>
      <c r="F15" s="362"/>
      <c r="G15" s="362"/>
      <c r="H15" s="460"/>
      <c r="I15" s="23"/>
      <c r="J15" s="23"/>
      <c r="K15" s="23"/>
      <c r="L15" s="23"/>
      <c r="M15" s="71"/>
      <c r="O15"/>
    </row>
    <row r="16" spans="1:15" ht="24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377"/>
      <c r="K16" s="378"/>
      <c r="L16" s="23"/>
      <c r="M16" s="429" t="s">
        <v>22</v>
      </c>
      <c r="O16"/>
    </row>
    <row r="17" spans="1:28" ht="24" customHeight="1" x14ac:dyDescent="0.2">
      <c r="A17" s="36"/>
      <c r="B17" s="36"/>
      <c r="C17" s="36"/>
      <c r="D17" s="36"/>
      <c r="E17" s="36"/>
      <c r="F17" s="36"/>
      <c r="G17" s="36"/>
      <c r="H17" s="36"/>
      <c r="I17" s="23"/>
      <c r="J17" s="377"/>
      <c r="K17" s="378"/>
      <c r="L17" s="23"/>
      <c r="M17" s="430"/>
      <c r="O17"/>
    </row>
    <row r="18" spans="1:28" ht="29.25" customHeight="1" x14ac:dyDescent="0.2">
      <c r="A18" s="36"/>
      <c r="B18" s="36"/>
      <c r="C18" s="36"/>
      <c r="D18" s="36"/>
      <c r="E18" s="36"/>
      <c r="F18" s="36"/>
      <c r="G18" s="36"/>
      <c r="H18" s="36"/>
      <c r="I18" s="23"/>
      <c r="J18" s="377"/>
      <c r="K18" s="378"/>
      <c r="L18" s="23"/>
      <c r="M18" s="430"/>
      <c r="O18"/>
    </row>
    <row r="19" spans="1:28" ht="29.25" customHeight="1" thickBot="1" x14ac:dyDescent="0.25">
      <c r="A19" s="36"/>
      <c r="B19" s="36"/>
      <c r="C19" s="36"/>
      <c r="D19" s="36"/>
      <c r="E19" s="36"/>
      <c r="F19" s="36"/>
      <c r="G19" s="36"/>
      <c r="H19" s="36"/>
      <c r="I19" s="23"/>
      <c r="J19" s="377"/>
      <c r="K19" s="378"/>
      <c r="L19" s="23"/>
      <c r="M19" s="254">
        <f>+L33+L49+L67</f>
        <v>8.3100000000000007E-2</v>
      </c>
      <c r="O19" s="14"/>
      <c r="AB19" s="13">
        <f>+AB23+AB39+AB54</f>
        <v>7.7777777777777779E-2</v>
      </c>
    </row>
    <row r="20" spans="1:28" ht="24" customHeight="1" thickBot="1" x14ac:dyDescent="0.25">
      <c r="A20" s="21"/>
      <c r="B20" s="21"/>
      <c r="C20" s="21"/>
      <c r="D20" s="21"/>
      <c r="E20" s="21"/>
      <c r="F20" s="21"/>
      <c r="G20" s="21"/>
      <c r="H20" s="22"/>
      <c r="I20" s="23"/>
      <c r="J20" s="23"/>
      <c r="K20" s="23"/>
      <c r="L20" s="23"/>
      <c r="M20" s="20"/>
      <c r="O20"/>
      <c r="Q20" s="5"/>
    </row>
    <row r="21" spans="1:28" ht="50.1" customHeight="1" x14ac:dyDescent="0.2">
      <c r="A21" s="402" t="s">
        <v>8</v>
      </c>
      <c r="B21" s="403"/>
      <c r="C21" s="403"/>
      <c r="D21" s="403"/>
      <c r="E21" s="403"/>
      <c r="F21" s="403"/>
      <c r="G21" s="403"/>
      <c r="H21" s="52" t="s">
        <v>20</v>
      </c>
      <c r="I21"/>
      <c r="J21" s="352" t="s">
        <v>16</v>
      </c>
      <c r="K21" s="401"/>
      <c r="L21" s="36"/>
      <c r="M21" s="20"/>
      <c r="O21" s="5"/>
      <c r="Q21" s="5"/>
    </row>
    <row r="22" spans="1:28" ht="24" customHeight="1" x14ac:dyDescent="0.2">
      <c r="A22" s="379" t="s">
        <v>52</v>
      </c>
      <c r="B22" s="380"/>
      <c r="C22" s="380"/>
      <c r="D22" s="380"/>
      <c r="E22" s="380"/>
      <c r="F22" s="380"/>
      <c r="G22" s="380"/>
      <c r="H22" s="454">
        <v>0.05</v>
      </c>
      <c r="I22" s="37"/>
      <c r="J22" s="442" t="s">
        <v>45</v>
      </c>
      <c r="K22" s="443"/>
      <c r="L22" s="26"/>
      <c r="M22" s="20"/>
      <c r="O22" s="5"/>
      <c r="P22" s="3">
        <v>4.5</v>
      </c>
      <c r="Q22" s="57">
        <v>4.5</v>
      </c>
      <c r="S22" s="61">
        <f>+Q22/P22</f>
        <v>1</v>
      </c>
      <c r="U22" s="3" t="s">
        <v>26</v>
      </c>
    </row>
    <row r="23" spans="1:28" ht="24" customHeight="1" thickBot="1" x14ac:dyDescent="0.25">
      <c r="A23" s="381"/>
      <c r="B23" s="382"/>
      <c r="C23" s="382"/>
      <c r="D23" s="382"/>
      <c r="E23" s="382"/>
      <c r="F23" s="382"/>
      <c r="G23" s="382"/>
      <c r="H23" s="455"/>
      <c r="I23" s="37"/>
      <c r="J23" s="456"/>
      <c r="K23" s="457"/>
      <c r="L23" s="26"/>
      <c r="M23" s="20"/>
      <c r="O23" s="5">
        <f>+H22/9</f>
        <v>5.5555555555555558E-3</v>
      </c>
      <c r="P23" s="3">
        <v>3.5</v>
      </c>
      <c r="Q23" s="57">
        <v>3.5</v>
      </c>
      <c r="S23" s="61">
        <f t="shared" ref="S23:S25" si="0">+Q23/P23</f>
        <v>1</v>
      </c>
      <c r="U23" s="3" t="s">
        <v>27</v>
      </c>
      <c r="AB23" s="3">
        <f>+O23*5</f>
        <v>2.777777777777778E-2</v>
      </c>
    </row>
    <row r="24" spans="1:28" ht="20.25" customHeight="1" thickBot="1" x14ac:dyDescent="0.25">
      <c r="A24" s="21"/>
      <c r="B24" s="21"/>
      <c r="C24" s="21"/>
      <c r="D24" s="21"/>
      <c r="E24" s="21"/>
      <c r="F24" s="21"/>
      <c r="G24" s="21"/>
      <c r="H24" s="22"/>
      <c r="I24" s="23"/>
      <c r="J24" s="23"/>
      <c r="K24" s="23"/>
      <c r="L24" s="23"/>
      <c r="M24" s="23"/>
      <c r="P24" s="3">
        <v>3.5</v>
      </c>
      <c r="Q24" s="57">
        <v>3.3</v>
      </c>
      <c r="S24" s="61">
        <f t="shared" si="0"/>
        <v>0.94285714285714284</v>
      </c>
      <c r="U24" s="3" t="s">
        <v>27</v>
      </c>
    </row>
    <row r="25" spans="1:28" ht="47.25" x14ac:dyDescent="0.2">
      <c r="A25" s="352" t="s">
        <v>1</v>
      </c>
      <c r="B25" s="353"/>
      <c r="C25" s="353"/>
      <c r="D25" s="353"/>
      <c r="E25" s="353"/>
      <c r="F25" s="353"/>
      <c r="G25" s="353"/>
      <c r="H25" s="353"/>
      <c r="I25" s="89" t="s">
        <v>20</v>
      </c>
      <c r="J25" s="90" t="s">
        <v>6</v>
      </c>
      <c r="K25" s="91" t="s">
        <v>14</v>
      </c>
      <c r="L25" s="23"/>
      <c r="M25" s="23"/>
      <c r="P25" s="3">
        <v>2</v>
      </c>
      <c r="Q25" s="57">
        <v>1</v>
      </c>
      <c r="S25" s="61">
        <f t="shared" si="0"/>
        <v>0.5</v>
      </c>
      <c r="U25" s="67" t="s">
        <v>28</v>
      </c>
    </row>
    <row r="26" spans="1:28" ht="42.75" customHeight="1" x14ac:dyDescent="0.2">
      <c r="A26" s="379" t="s">
        <v>122</v>
      </c>
      <c r="B26" s="451"/>
      <c r="C26" s="451"/>
      <c r="D26" s="451"/>
      <c r="E26" s="451"/>
      <c r="F26" s="451"/>
      <c r="G26" s="451"/>
      <c r="H26" s="451"/>
      <c r="I26" s="19">
        <v>0.03</v>
      </c>
      <c r="J26" s="19">
        <v>0.63400000000000001</v>
      </c>
      <c r="K26" s="105">
        <f>+I26*J26</f>
        <v>1.9019999999999999E-2</v>
      </c>
      <c r="L26" s="23" t="s">
        <v>148</v>
      </c>
      <c r="M26" s="233"/>
      <c r="P26" s="3">
        <f>SUM(P22:P25)</f>
        <v>13.5</v>
      </c>
      <c r="Q26" s="62">
        <f>SUM(Q22:Q25)</f>
        <v>12.3</v>
      </c>
      <c r="S26" s="61"/>
      <c r="AB26" s="61">
        <f>+K26/H22</f>
        <v>0.38039999999999996</v>
      </c>
    </row>
    <row r="27" spans="1:28" ht="42.75" customHeight="1" thickBot="1" x14ac:dyDescent="0.25">
      <c r="A27" s="381" t="s">
        <v>278</v>
      </c>
      <c r="B27" s="382"/>
      <c r="C27" s="382"/>
      <c r="D27" s="382"/>
      <c r="E27" s="382"/>
      <c r="F27" s="382"/>
      <c r="G27" s="382"/>
      <c r="H27" s="382"/>
      <c r="I27" s="93">
        <v>0.02</v>
      </c>
      <c r="J27" s="93">
        <v>0.8</v>
      </c>
      <c r="K27" s="108">
        <f>+I27*J27</f>
        <v>1.6E-2</v>
      </c>
      <c r="L27" s="23" t="s">
        <v>148</v>
      </c>
      <c r="M27" s="26"/>
      <c r="Q27" s="62"/>
      <c r="S27" s="61"/>
    </row>
    <row r="28" spans="1:28" ht="16.5" thickBot="1" x14ac:dyDescent="0.25">
      <c r="A28" s="395"/>
      <c r="B28" s="395"/>
      <c r="C28" s="395"/>
      <c r="D28" s="395"/>
      <c r="E28" s="395"/>
      <c r="F28" s="395"/>
      <c r="G28" s="395"/>
      <c r="H28" s="395"/>
      <c r="I28" s="20"/>
      <c r="J28" s="72"/>
      <c r="K28" s="227">
        <f>+K26+K27</f>
        <v>3.5019999999999996E-2</v>
      </c>
      <c r="L28" s="23"/>
      <c r="M28" s="24"/>
      <c r="N28" s="9"/>
      <c r="O28" s="9"/>
      <c r="Q28" s="59"/>
    </row>
    <row r="29" spans="1:28" ht="16.5" thickBot="1" x14ac:dyDescent="0.25">
      <c r="A29" s="41"/>
      <c r="B29" s="41"/>
      <c r="C29" s="41"/>
      <c r="D29" s="41"/>
      <c r="E29" s="41"/>
      <c r="F29" s="41"/>
      <c r="G29" s="41"/>
      <c r="H29" s="41"/>
      <c r="I29" s="20"/>
      <c r="J29" s="22"/>
      <c r="K29" s="20"/>
      <c r="L29" s="23"/>
      <c r="M29" s="26"/>
      <c r="N29" s="9"/>
      <c r="O29" s="9"/>
    </row>
    <row r="30" spans="1:28" ht="47.25" x14ac:dyDescent="0.2">
      <c r="A30" s="423" t="s">
        <v>2</v>
      </c>
      <c r="B30" s="424"/>
      <c r="C30" s="424"/>
      <c r="D30" s="424"/>
      <c r="E30" s="424"/>
      <c r="F30" s="424"/>
      <c r="G30" s="424"/>
      <c r="H30" s="424"/>
      <c r="I30" s="96" t="s">
        <v>3</v>
      </c>
      <c r="J30" s="96" t="s">
        <v>20</v>
      </c>
      <c r="K30" s="96" t="s">
        <v>4</v>
      </c>
      <c r="L30" s="98" t="s">
        <v>5</v>
      </c>
      <c r="M30" s="27"/>
      <c r="N30" s="9"/>
      <c r="O30" s="42"/>
    </row>
    <row r="31" spans="1:28" ht="39.950000000000003" customHeight="1" x14ac:dyDescent="0.2">
      <c r="A31" s="452" t="s">
        <v>53</v>
      </c>
      <c r="B31" s="453"/>
      <c r="C31" s="453"/>
      <c r="D31" s="453"/>
      <c r="E31" s="453"/>
      <c r="F31" s="453"/>
      <c r="G31" s="453"/>
      <c r="H31" s="453"/>
      <c r="I31" s="16">
        <v>43464</v>
      </c>
      <c r="J31" s="54">
        <v>2.5000000000000001E-2</v>
      </c>
      <c r="K31" s="19">
        <v>0.6</v>
      </c>
      <c r="L31" s="245">
        <f>+J31*K31</f>
        <v>1.4999999999999999E-2</v>
      </c>
      <c r="M31" s="26" t="s">
        <v>276</v>
      </c>
      <c r="N31" s="9"/>
      <c r="O31" s="9"/>
    </row>
    <row r="32" spans="1:28" s="29" customFormat="1" ht="60" customHeight="1" thickBot="1" x14ac:dyDescent="0.25">
      <c r="A32" s="381" t="s">
        <v>54</v>
      </c>
      <c r="B32" s="413"/>
      <c r="C32" s="413"/>
      <c r="D32" s="413"/>
      <c r="E32" s="413"/>
      <c r="F32" s="413"/>
      <c r="G32" s="413"/>
      <c r="H32" s="413"/>
      <c r="I32" s="115">
        <v>44195</v>
      </c>
      <c r="J32" s="102">
        <v>2.5000000000000001E-2</v>
      </c>
      <c r="K32" s="93">
        <v>0.8</v>
      </c>
      <c r="L32" s="111">
        <f>+J32*K32</f>
        <v>2.0000000000000004E-2</v>
      </c>
      <c r="M32" s="26" t="s">
        <v>277</v>
      </c>
      <c r="N32" s="225"/>
      <c r="O32" s="225"/>
    </row>
    <row r="33" spans="1:28" ht="16.5" customHeight="1" thickBot="1" x14ac:dyDescent="0.25">
      <c r="A33" s="84"/>
      <c r="B33" s="21"/>
      <c r="C33" s="21"/>
      <c r="D33" s="21"/>
      <c r="E33" s="21"/>
      <c r="F33" s="21"/>
      <c r="G33" s="21"/>
      <c r="H33" s="21"/>
      <c r="I33" s="85"/>
      <c r="J33" s="113"/>
      <c r="K33" s="72"/>
      <c r="L33" s="112">
        <f>+L31+L32</f>
        <v>3.5000000000000003E-2</v>
      </c>
      <c r="M33" s="15"/>
      <c r="N33" s="9"/>
      <c r="O33" s="9"/>
    </row>
    <row r="34" spans="1:28" ht="16.5" customHeight="1" x14ac:dyDescent="0.2">
      <c r="A34" s="84"/>
      <c r="B34" s="21"/>
      <c r="C34" s="21"/>
      <c r="D34" s="21"/>
      <c r="E34" s="21"/>
      <c r="F34" s="21"/>
      <c r="G34" s="21"/>
      <c r="H34" s="21"/>
      <c r="I34" s="85"/>
      <c r="J34" s="87"/>
      <c r="K34" s="20"/>
      <c r="L34" s="20"/>
      <c r="M34" s="26"/>
      <c r="N34" s="9"/>
      <c r="O34" s="9"/>
    </row>
    <row r="35" spans="1:28" ht="15.75" thickBot="1" x14ac:dyDescent="0.25">
      <c r="A35" s="396"/>
      <c r="B35" s="396"/>
      <c r="C35" s="396"/>
      <c r="D35" s="396"/>
      <c r="E35" s="396"/>
      <c r="F35" s="396"/>
      <c r="G35" s="396"/>
      <c r="H35" s="396"/>
      <c r="I35" s="23"/>
      <c r="J35" s="23"/>
      <c r="K35" s="23"/>
      <c r="L35" s="23"/>
      <c r="M35" s="26"/>
      <c r="N35" s="9"/>
      <c r="O35" s="9"/>
    </row>
    <row r="36" spans="1:28" ht="50.1" customHeight="1" x14ac:dyDescent="0.2">
      <c r="A36" s="397" t="s">
        <v>9</v>
      </c>
      <c r="B36" s="398"/>
      <c r="C36" s="398"/>
      <c r="D36" s="398"/>
      <c r="E36" s="398"/>
      <c r="F36" s="398"/>
      <c r="G36" s="398"/>
      <c r="H36" s="52" t="s">
        <v>20</v>
      </c>
      <c r="J36" s="352" t="s">
        <v>16</v>
      </c>
      <c r="K36" s="401"/>
      <c r="L36" s="23"/>
      <c r="M36" s="23"/>
    </row>
    <row r="37" spans="1:28" ht="30" customHeight="1" x14ac:dyDescent="0.2">
      <c r="A37" s="461" t="s">
        <v>55</v>
      </c>
      <c r="B37" s="462"/>
      <c r="C37" s="462"/>
      <c r="D37" s="462"/>
      <c r="E37" s="462"/>
      <c r="F37" s="462"/>
      <c r="G37" s="462"/>
      <c r="H37" s="393">
        <v>0.05</v>
      </c>
      <c r="I37" s="39"/>
      <c r="J37" s="442" t="s">
        <v>45</v>
      </c>
      <c r="K37" s="443"/>
      <c r="L37" s="38"/>
      <c r="M37" s="38"/>
    </row>
    <row r="38" spans="1:28" ht="30" customHeight="1" thickBot="1" x14ac:dyDescent="0.25">
      <c r="A38" s="463"/>
      <c r="B38" s="464"/>
      <c r="C38" s="464"/>
      <c r="D38" s="464"/>
      <c r="E38" s="464"/>
      <c r="F38" s="464"/>
      <c r="G38" s="464"/>
      <c r="H38" s="394"/>
      <c r="I38" s="39"/>
      <c r="J38" s="444"/>
      <c r="K38" s="445"/>
      <c r="L38" s="38"/>
      <c r="M38" s="38"/>
      <c r="AB38" s="260">
        <f>+H37/9</f>
        <v>5.5555555555555558E-3</v>
      </c>
    </row>
    <row r="39" spans="1:28" ht="15.75" thickBot="1" x14ac:dyDescent="0.25">
      <c r="A39" s="404"/>
      <c r="B39" s="404"/>
      <c r="C39" s="404"/>
      <c r="D39" s="404"/>
      <c r="E39" s="404"/>
      <c r="F39" s="404"/>
      <c r="G39" s="404"/>
      <c r="H39" s="404"/>
      <c r="L39" s="23"/>
      <c r="M39" s="23"/>
      <c r="AB39" s="3">
        <f>+AB38*5</f>
        <v>2.777777777777778E-2</v>
      </c>
    </row>
    <row r="40" spans="1:28" ht="47.25" x14ac:dyDescent="0.2">
      <c r="A40" s="352" t="s">
        <v>1</v>
      </c>
      <c r="B40" s="353"/>
      <c r="C40" s="353"/>
      <c r="D40" s="353"/>
      <c r="E40" s="353"/>
      <c r="F40" s="353"/>
      <c r="G40" s="353"/>
      <c r="H40" s="353"/>
      <c r="I40" s="89" t="s">
        <v>20</v>
      </c>
      <c r="J40" s="90" t="s">
        <v>6</v>
      </c>
      <c r="K40" s="91" t="s">
        <v>14</v>
      </c>
      <c r="L40" s="23"/>
      <c r="M40" s="23"/>
    </row>
    <row r="41" spans="1:28" ht="45" customHeight="1" x14ac:dyDescent="0.2">
      <c r="A41" s="379" t="s">
        <v>323</v>
      </c>
      <c r="B41" s="451"/>
      <c r="C41" s="451"/>
      <c r="D41" s="451"/>
      <c r="E41" s="451"/>
      <c r="F41" s="451"/>
      <c r="G41" s="451"/>
      <c r="H41" s="451"/>
      <c r="I41" s="19">
        <v>2.5000000000000001E-2</v>
      </c>
      <c r="J41" s="19">
        <v>0.9</v>
      </c>
      <c r="K41" s="105">
        <f>+I41*J41</f>
        <v>2.2500000000000003E-2</v>
      </c>
      <c r="L41" s="81" t="s">
        <v>148</v>
      </c>
      <c r="M41" s="36"/>
      <c r="N41"/>
    </row>
    <row r="42" spans="1:28" ht="39.950000000000003" customHeight="1" thickBot="1" x14ac:dyDescent="0.25">
      <c r="A42" s="467" t="s">
        <v>168</v>
      </c>
      <c r="B42" s="468"/>
      <c r="C42" s="468"/>
      <c r="D42" s="468"/>
      <c r="E42" s="468"/>
      <c r="F42" s="468"/>
      <c r="G42" s="468"/>
      <c r="H42" s="469"/>
      <c r="I42" s="123">
        <v>2.5000000000000001E-2</v>
      </c>
      <c r="J42" s="93"/>
      <c r="K42" s="94"/>
      <c r="L42" s="81" t="s">
        <v>148</v>
      </c>
      <c r="M42" s="36"/>
      <c r="N42"/>
    </row>
    <row r="43" spans="1:28" ht="16.5" thickBot="1" x14ac:dyDescent="0.25">
      <c r="A43" s="395"/>
      <c r="B43" s="395"/>
      <c r="C43" s="395"/>
      <c r="D43" s="395"/>
      <c r="E43" s="395"/>
      <c r="F43" s="395"/>
      <c r="G43" s="395"/>
      <c r="H43" s="395"/>
      <c r="I43" s="72"/>
      <c r="J43" s="72"/>
      <c r="K43" s="112">
        <f>SUM(K41:K42)</f>
        <v>2.2500000000000003E-2</v>
      </c>
      <c r="L43" s="20"/>
      <c r="M43" s="23"/>
    </row>
    <row r="44" spans="1:28" ht="24" customHeight="1" thickBot="1" x14ac:dyDescent="0.25">
      <c r="A44" s="80"/>
      <c r="B44" s="80"/>
      <c r="C44" s="80"/>
      <c r="D44" s="80"/>
      <c r="E44" s="80"/>
      <c r="F44" s="80"/>
      <c r="G44" s="80"/>
      <c r="H44" s="80"/>
      <c r="I44" s="20"/>
      <c r="J44" s="22"/>
      <c r="K44" s="5"/>
      <c r="L44" s="23"/>
      <c r="M44" s="23"/>
    </row>
    <row r="45" spans="1:28" ht="50.1" customHeight="1" x14ac:dyDescent="0.2">
      <c r="A45" s="423" t="s">
        <v>2</v>
      </c>
      <c r="B45" s="424"/>
      <c r="C45" s="424"/>
      <c r="D45" s="424"/>
      <c r="E45" s="424"/>
      <c r="F45" s="424"/>
      <c r="G45" s="424"/>
      <c r="H45" s="424"/>
      <c r="I45" s="96" t="s">
        <v>3</v>
      </c>
      <c r="J45" s="96" t="s">
        <v>20</v>
      </c>
      <c r="K45" s="96" t="s">
        <v>4</v>
      </c>
      <c r="L45" s="98" t="s">
        <v>5</v>
      </c>
    </row>
    <row r="46" spans="1:28" ht="39.950000000000003" customHeight="1" x14ac:dyDescent="0.2">
      <c r="A46" s="379" t="s">
        <v>169</v>
      </c>
      <c r="B46" s="451"/>
      <c r="C46" s="451"/>
      <c r="D46" s="451"/>
      <c r="E46" s="451"/>
      <c r="F46" s="451"/>
      <c r="G46" s="451"/>
      <c r="H46" s="451"/>
      <c r="I46" s="16">
        <v>44195</v>
      </c>
      <c r="J46" s="54">
        <v>0.03</v>
      </c>
      <c r="K46" s="19">
        <v>0.5</v>
      </c>
      <c r="L46" s="105">
        <f>+J46*K46</f>
        <v>1.4999999999999999E-2</v>
      </c>
      <c r="M46" s="23" t="s">
        <v>148</v>
      </c>
    </row>
    <row r="47" spans="1:28" ht="50.1" customHeight="1" x14ac:dyDescent="0.2">
      <c r="A47" s="427" t="s">
        <v>56</v>
      </c>
      <c r="B47" s="470"/>
      <c r="C47" s="470"/>
      <c r="D47" s="470"/>
      <c r="E47" s="470"/>
      <c r="F47" s="470"/>
      <c r="G47" s="470"/>
      <c r="H47" s="470"/>
      <c r="I47" s="16">
        <v>44195</v>
      </c>
      <c r="J47" s="54">
        <v>0.02</v>
      </c>
      <c r="K47" s="19">
        <v>0.375</v>
      </c>
      <c r="L47" s="105">
        <f>+J47*K47</f>
        <v>7.4999999999999997E-3</v>
      </c>
      <c r="M47" s="23" t="s">
        <v>148</v>
      </c>
    </row>
    <row r="48" spans="1:28" ht="50.1" customHeight="1" thickBot="1" x14ac:dyDescent="0.25">
      <c r="A48" s="467"/>
      <c r="B48" s="468"/>
      <c r="C48" s="468"/>
      <c r="D48" s="468"/>
      <c r="E48" s="468"/>
      <c r="F48" s="468"/>
      <c r="G48" s="468"/>
      <c r="H48" s="469"/>
      <c r="I48" s="115"/>
      <c r="J48" s="117"/>
      <c r="K48" s="93"/>
      <c r="L48" s="224"/>
      <c r="M48" s="23"/>
    </row>
    <row r="49" spans="1:28" ht="16.5" thickBot="1" x14ac:dyDescent="0.25">
      <c r="A49" s="80"/>
      <c r="B49" s="80"/>
      <c r="C49" s="80"/>
      <c r="D49" s="80"/>
      <c r="E49" s="80"/>
      <c r="F49" s="80"/>
      <c r="G49" s="80"/>
      <c r="H49" s="80"/>
      <c r="I49" s="20"/>
      <c r="J49" s="72"/>
      <c r="K49" s="72"/>
      <c r="L49" s="226">
        <f>SUM(L46:L48)</f>
        <v>2.2499999999999999E-2</v>
      </c>
      <c r="M49" s="20"/>
    </row>
    <row r="50" spans="1:28" ht="24" customHeight="1" thickBot="1" x14ac:dyDescent="0.25">
      <c r="A50" s="80"/>
      <c r="B50" s="80"/>
      <c r="C50" s="80"/>
      <c r="D50" s="80"/>
      <c r="E50" s="80"/>
      <c r="F50" s="80"/>
      <c r="G50" s="80"/>
      <c r="H50" s="80"/>
      <c r="I50" s="20"/>
      <c r="J50" s="22"/>
      <c r="K50" s="20"/>
      <c r="L50" s="20"/>
      <c r="M50" s="23"/>
    </row>
    <row r="51" spans="1:28" ht="50.1" customHeight="1" x14ac:dyDescent="0.2">
      <c r="A51" s="397" t="s">
        <v>10</v>
      </c>
      <c r="B51" s="398"/>
      <c r="C51" s="398"/>
      <c r="D51" s="398"/>
      <c r="E51" s="398"/>
      <c r="F51" s="398"/>
      <c r="G51" s="398"/>
      <c r="H51" s="52" t="s">
        <v>20</v>
      </c>
      <c r="J51" s="352" t="s">
        <v>16</v>
      </c>
      <c r="K51" s="401"/>
      <c r="L51" s="23"/>
      <c r="M51" s="23"/>
    </row>
    <row r="52" spans="1:28" ht="24.95" customHeight="1" x14ac:dyDescent="0.2">
      <c r="A52" s="405" t="s">
        <v>202</v>
      </c>
      <c r="B52" s="406"/>
      <c r="C52" s="406"/>
      <c r="D52" s="406"/>
      <c r="E52" s="406"/>
      <c r="F52" s="406"/>
      <c r="G52" s="406"/>
      <c r="H52" s="393">
        <v>0.04</v>
      </c>
      <c r="I52" s="39"/>
      <c r="J52" s="371" t="s">
        <v>36</v>
      </c>
      <c r="K52" s="372"/>
      <c r="L52" s="466"/>
      <c r="M52" s="466"/>
    </row>
    <row r="53" spans="1:28" ht="24.95" customHeight="1" thickBot="1" x14ac:dyDescent="0.25">
      <c r="A53" s="408"/>
      <c r="B53" s="409"/>
      <c r="C53" s="409"/>
      <c r="D53" s="409"/>
      <c r="E53" s="409"/>
      <c r="F53" s="409"/>
      <c r="G53" s="409"/>
      <c r="H53" s="394"/>
      <c r="I53" s="34"/>
      <c r="J53" s="373"/>
      <c r="K53" s="374"/>
      <c r="L53" s="466"/>
      <c r="M53" s="466"/>
      <c r="AB53" s="3">
        <f>+H52/9</f>
        <v>4.4444444444444444E-3</v>
      </c>
    </row>
    <row r="54" spans="1:28" ht="15.75" thickBot="1" x14ac:dyDescent="0.25">
      <c r="A54" s="404"/>
      <c r="B54" s="404"/>
      <c r="C54" s="404"/>
      <c r="D54" s="404"/>
      <c r="E54" s="404"/>
      <c r="F54" s="404"/>
      <c r="G54" s="404"/>
      <c r="H54" s="404"/>
      <c r="J54"/>
      <c r="K54"/>
      <c r="L54" s="23"/>
      <c r="M54" s="23"/>
      <c r="AB54" s="3">
        <f>+AB53*5</f>
        <v>2.2222222222222223E-2</v>
      </c>
    </row>
    <row r="55" spans="1:28" ht="47.25" x14ac:dyDescent="0.2">
      <c r="A55" s="352" t="s">
        <v>1</v>
      </c>
      <c r="B55" s="353"/>
      <c r="C55" s="353"/>
      <c r="D55" s="353"/>
      <c r="E55" s="353"/>
      <c r="F55" s="353"/>
      <c r="G55" s="353"/>
      <c r="H55" s="353"/>
      <c r="I55" s="89" t="s">
        <v>20</v>
      </c>
      <c r="J55" s="90" t="s">
        <v>6</v>
      </c>
      <c r="K55" s="91" t="s">
        <v>14</v>
      </c>
      <c r="L55" s="119"/>
      <c r="M55" s="23"/>
    </row>
    <row r="56" spans="1:28" ht="39.950000000000003" customHeight="1" thickBot="1" x14ac:dyDescent="0.25">
      <c r="A56" s="381" t="s">
        <v>123</v>
      </c>
      <c r="B56" s="418"/>
      <c r="C56" s="418"/>
      <c r="D56" s="418"/>
      <c r="E56" s="418"/>
      <c r="F56" s="418"/>
      <c r="G56" s="418"/>
      <c r="H56" s="418"/>
      <c r="I56" s="122">
        <v>0.04</v>
      </c>
      <c r="J56" s="93">
        <v>0.64</v>
      </c>
      <c r="K56" s="224">
        <f>+I56*J56</f>
        <v>2.5600000000000001E-2</v>
      </c>
      <c r="L56" s="145" t="s">
        <v>149</v>
      </c>
      <c r="M56" s="119"/>
    </row>
    <row r="57" spans="1:28" ht="16.5" thickBot="1" x14ac:dyDescent="0.25">
      <c r="A57" s="395"/>
      <c r="B57" s="395"/>
      <c r="C57" s="395"/>
      <c r="D57" s="395"/>
      <c r="E57" s="395"/>
      <c r="F57" s="395"/>
      <c r="G57" s="395"/>
      <c r="H57" s="395"/>
      <c r="I57" s="120">
        <f>SUM(I56:I56)</f>
        <v>0.04</v>
      </c>
      <c r="J57" s="72"/>
      <c r="K57" s="112">
        <f>SUM(K56:K56)</f>
        <v>2.5600000000000001E-2</v>
      </c>
      <c r="L57" s="145"/>
      <c r="M57" s="119"/>
    </row>
    <row r="58" spans="1:28" ht="15.75" x14ac:dyDescent="0.2">
      <c r="A58" s="80"/>
      <c r="B58" s="80"/>
      <c r="C58" s="80"/>
      <c r="D58" s="80"/>
      <c r="E58" s="80"/>
      <c r="F58" s="80"/>
      <c r="G58" s="80"/>
      <c r="H58" s="80"/>
      <c r="I58" s="20"/>
      <c r="J58" s="22"/>
      <c r="K58" s="20"/>
      <c r="L58" s="23"/>
      <c r="M58" s="23"/>
    </row>
    <row r="59" spans="1:28" ht="24" customHeight="1" thickBot="1" x14ac:dyDescent="0.25">
      <c r="A59" s="80"/>
      <c r="B59" s="80"/>
      <c r="C59" s="80"/>
      <c r="D59" s="80"/>
      <c r="E59" s="80"/>
      <c r="F59" s="80"/>
      <c r="G59" s="80"/>
      <c r="H59" s="80"/>
      <c r="I59" s="20"/>
      <c r="J59" s="22"/>
      <c r="K59" s="20"/>
      <c r="L59" s="23"/>
      <c r="M59" s="23"/>
    </row>
    <row r="60" spans="1:28" ht="47.25" x14ac:dyDescent="0.2">
      <c r="A60" s="423" t="s">
        <v>2</v>
      </c>
      <c r="B60" s="424"/>
      <c r="C60" s="424"/>
      <c r="D60" s="424"/>
      <c r="E60" s="424"/>
      <c r="F60" s="424"/>
      <c r="G60" s="424"/>
      <c r="H60" s="424"/>
      <c r="I60" s="96" t="s">
        <v>3</v>
      </c>
      <c r="J60" s="96" t="s">
        <v>20</v>
      </c>
      <c r="K60" s="97" t="s">
        <v>4</v>
      </c>
      <c r="L60" s="98" t="s">
        <v>5</v>
      </c>
      <c r="M60" s="23"/>
    </row>
    <row r="61" spans="1:28" ht="39.950000000000003" customHeight="1" x14ac:dyDescent="0.2">
      <c r="A61" s="379" t="s">
        <v>57</v>
      </c>
      <c r="B61" s="422"/>
      <c r="C61" s="422"/>
      <c r="D61" s="422"/>
      <c r="E61" s="422"/>
      <c r="F61" s="422"/>
      <c r="G61" s="422"/>
      <c r="H61" s="422"/>
      <c r="I61" s="1">
        <v>43099</v>
      </c>
      <c r="J61" s="53">
        <v>8.0000000000000002E-3</v>
      </c>
      <c r="K61" s="68">
        <v>1</v>
      </c>
      <c r="L61" s="244">
        <f>+J61*K61</f>
        <v>8.0000000000000002E-3</v>
      </c>
      <c r="M61" s="23" t="s">
        <v>149</v>
      </c>
      <c r="O61" s="3">
        <v>0.8</v>
      </c>
    </row>
    <row r="62" spans="1:28" ht="39.950000000000003" customHeight="1" x14ac:dyDescent="0.2">
      <c r="A62" s="379" t="s">
        <v>150</v>
      </c>
      <c r="B62" s="422"/>
      <c r="C62" s="422"/>
      <c r="D62" s="422"/>
      <c r="E62" s="422"/>
      <c r="F62" s="422"/>
      <c r="G62" s="422"/>
      <c r="H62" s="422"/>
      <c r="I62" s="1">
        <v>44195</v>
      </c>
      <c r="J62" s="53">
        <v>8.0000000000000002E-3</v>
      </c>
      <c r="K62" s="68">
        <v>0.5</v>
      </c>
      <c r="L62" s="244">
        <f>+J62*K62</f>
        <v>4.0000000000000001E-3</v>
      </c>
      <c r="M62" s="23" t="s">
        <v>151</v>
      </c>
      <c r="O62" s="3">
        <v>0.4</v>
      </c>
    </row>
    <row r="63" spans="1:28" s="29" customFormat="1" ht="50.1" customHeight="1" x14ac:dyDescent="0.2">
      <c r="A63" s="379" t="s">
        <v>58</v>
      </c>
      <c r="B63" s="422"/>
      <c r="C63" s="422"/>
      <c r="D63" s="422"/>
      <c r="E63" s="422"/>
      <c r="F63" s="422"/>
      <c r="G63" s="422"/>
      <c r="H63" s="422"/>
      <c r="I63" s="1">
        <v>44195</v>
      </c>
      <c r="J63" s="54">
        <v>6.0000000000000001E-3</v>
      </c>
      <c r="K63" s="68">
        <v>0.85</v>
      </c>
      <c r="L63" s="244">
        <f t="shared" ref="L63:L65" si="1">+J63*K63</f>
        <v>5.1000000000000004E-3</v>
      </c>
      <c r="M63" s="23" t="s">
        <v>140</v>
      </c>
      <c r="O63" s="29">
        <v>0.3</v>
      </c>
    </row>
    <row r="64" spans="1:28" s="29" customFormat="1" ht="50.1" customHeight="1" x14ac:dyDescent="0.2">
      <c r="A64" s="379" t="s">
        <v>321</v>
      </c>
      <c r="B64" s="422"/>
      <c r="C64" s="422"/>
      <c r="D64" s="422"/>
      <c r="E64" s="422"/>
      <c r="F64" s="422"/>
      <c r="G64" s="422"/>
      <c r="H64" s="422"/>
      <c r="I64" s="1">
        <v>44195</v>
      </c>
      <c r="J64" s="54">
        <v>8.0000000000000002E-3</v>
      </c>
      <c r="K64" s="68">
        <v>0.5</v>
      </c>
      <c r="L64" s="244">
        <f t="shared" si="1"/>
        <v>4.0000000000000001E-3</v>
      </c>
      <c r="M64" s="23" t="s">
        <v>140</v>
      </c>
      <c r="O64" s="29">
        <v>0.6</v>
      </c>
    </row>
    <row r="65" spans="1:17" s="29" customFormat="1" ht="39.950000000000003" customHeight="1" x14ac:dyDescent="0.2">
      <c r="A65" s="375" t="s">
        <v>126</v>
      </c>
      <c r="B65" s="376"/>
      <c r="C65" s="376"/>
      <c r="D65" s="376"/>
      <c r="E65" s="376"/>
      <c r="F65" s="376"/>
      <c r="G65" s="376"/>
      <c r="H65" s="465"/>
      <c r="I65" s="1">
        <v>44195</v>
      </c>
      <c r="J65" s="54">
        <v>5.0000000000000001E-3</v>
      </c>
      <c r="K65" s="68">
        <v>0.9</v>
      </c>
      <c r="L65" s="244">
        <f t="shared" si="1"/>
        <v>4.5000000000000005E-3</v>
      </c>
      <c r="M65" s="23" t="s">
        <v>149</v>
      </c>
      <c r="O65" s="29">
        <v>0.4</v>
      </c>
    </row>
    <row r="66" spans="1:17" s="29" customFormat="1" ht="39.950000000000003" customHeight="1" thickBot="1" x14ac:dyDescent="0.25">
      <c r="A66" s="399" t="s">
        <v>59</v>
      </c>
      <c r="B66" s="400"/>
      <c r="C66" s="400"/>
      <c r="D66" s="400"/>
      <c r="E66" s="400"/>
      <c r="F66" s="400"/>
      <c r="G66" s="400"/>
      <c r="H66" s="450"/>
      <c r="I66" s="115">
        <v>44195</v>
      </c>
      <c r="J66" s="102">
        <v>5.0000000000000001E-3</v>
      </c>
      <c r="K66" s="103"/>
      <c r="L66" s="108"/>
      <c r="M66" s="23" t="s">
        <v>149</v>
      </c>
      <c r="O66" s="29">
        <v>0.2</v>
      </c>
    </row>
    <row r="67" spans="1:17" ht="16.5" thickBot="1" x14ac:dyDescent="0.25">
      <c r="A67" s="80"/>
      <c r="B67" s="80"/>
      <c r="C67" s="80"/>
      <c r="D67" s="80"/>
      <c r="E67" s="80"/>
      <c r="F67" s="80"/>
      <c r="G67" s="80"/>
      <c r="H67" s="80"/>
      <c r="I67" s="20"/>
      <c r="J67" s="121">
        <f>SUM(J61:J66)</f>
        <v>3.9999999999999994E-2</v>
      </c>
      <c r="K67" s="72"/>
      <c r="L67" s="226">
        <f>SUM(L61:L66)</f>
        <v>2.5600000000000001E-2</v>
      </c>
      <c r="M67" s="88"/>
      <c r="O67" s="3">
        <f>SUM(O61:O66)</f>
        <v>2.7</v>
      </c>
    </row>
    <row r="68" spans="1:17" ht="15.75" x14ac:dyDescent="0.2">
      <c r="A68" s="80"/>
      <c r="B68" s="80"/>
      <c r="C68" s="80"/>
      <c r="D68" s="80"/>
      <c r="E68" s="80"/>
      <c r="F68" s="80"/>
      <c r="G68" s="80"/>
      <c r="H68" s="80"/>
      <c r="I68" s="20"/>
      <c r="J68" s="20"/>
      <c r="K68" s="20"/>
      <c r="L68" s="20"/>
      <c r="M68" s="88"/>
    </row>
    <row r="69" spans="1:17" ht="23.25" customHeight="1" x14ac:dyDescent="0.2">
      <c r="L69" s="5"/>
    </row>
    <row r="70" spans="1:17" ht="19.5" customHeight="1" x14ac:dyDescent="0.2">
      <c r="A70" s="40"/>
      <c r="B70" s="40"/>
      <c r="C70" s="40"/>
      <c r="D70" s="40"/>
      <c r="E70" s="40"/>
      <c r="F70" s="40"/>
      <c r="G70" s="40"/>
      <c r="H70" s="40"/>
      <c r="I70" s="5"/>
      <c r="J70" s="6"/>
      <c r="K70" s="5"/>
      <c r="M70" s="7"/>
      <c r="O70" s="7"/>
    </row>
    <row r="71" spans="1:17" ht="25.5" customHeight="1" x14ac:dyDescent="0.2">
      <c r="A71" s="40"/>
      <c r="B71" s="40"/>
      <c r="C71" s="40"/>
      <c r="D71" s="40"/>
      <c r="E71" s="40"/>
      <c r="F71" s="40"/>
      <c r="G71" s="40"/>
      <c r="H71" s="40"/>
      <c r="I71" s="5"/>
      <c r="J71" s="6"/>
      <c r="K71" s="5"/>
      <c r="N71" s="7"/>
      <c r="P71" s="7"/>
      <c r="Q71" s="7"/>
    </row>
  </sheetData>
  <mergeCells count="60">
    <mergeCell ref="A27:H27"/>
    <mergeCell ref="J37:K38"/>
    <mergeCell ref="L52:M52"/>
    <mergeCell ref="L53:M53"/>
    <mergeCell ref="J52:K53"/>
    <mergeCell ref="A48:H48"/>
    <mergeCell ref="A40:H40"/>
    <mergeCell ref="A41:H41"/>
    <mergeCell ref="A42:H42"/>
    <mergeCell ref="A43:H43"/>
    <mergeCell ref="A45:H45"/>
    <mergeCell ref="A46:H46"/>
    <mergeCell ref="A47:H47"/>
    <mergeCell ref="J51:K51"/>
    <mergeCell ref="A52:G53"/>
    <mergeCell ref="H52:H53"/>
    <mergeCell ref="A54:H54"/>
    <mergeCell ref="A55:H55"/>
    <mergeCell ref="A51:G51"/>
    <mergeCell ref="A66:H66"/>
    <mergeCell ref="A57:H57"/>
    <mergeCell ref="A61:H61"/>
    <mergeCell ref="A62:H62"/>
    <mergeCell ref="A63:H63"/>
    <mergeCell ref="A60:H60"/>
    <mergeCell ref="A65:H65"/>
    <mergeCell ref="A64:H64"/>
    <mergeCell ref="A56:H56"/>
    <mergeCell ref="J16:K16"/>
    <mergeCell ref="A39:H39"/>
    <mergeCell ref="A31:H31"/>
    <mergeCell ref="A32:H32"/>
    <mergeCell ref="A35:H35"/>
    <mergeCell ref="A36:G36"/>
    <mergeCell ref="J36:K36"/>
    <mergeCell ref="A37:G38"/>
    <mergeCell ref="H37:H38"/>
    <mergeCell ref="A30:H30"/>
    <mergeCell ref="J19:K19"/>
    <mergeCell ref="A21:G21"/>
    <mergeCell ref="A25:H25"/>
    <mergeCell ref="A26:H26"/>
    <mergeCell ref="A28:H28"/>
    <mergeCell ref="J21:K21"/>
    <mergeCell ref="A22:G23"/>
    <mergeCell ref="H22:H23"/>
    <mergeCell ref="J22:K23"/>
    <mergeCell ref="A5:M5"/>
    <mergeCell ref="M16:M18"/>
    <mergeCell ref="J17:K17"/>
    <mergeCell ref="J18:K18"/>
    <mergeCell ref="A7:M7"/>
    <mergeCell ref="A9:B9"/>
    <mergeCell ref="C9:D9"/>
    <mergeCell ref="E9:F9"/>
    <mergeCell ref="A11:G12"/>
    <mergeCell ref="H11:H12"/>
    <mergeCell ref="M11:M13"/>
    <mergeCell ref="A13:G15"/>
    <mergeCell ref="H13:H15"/>
  </mergeCells>
  <printOptions horizontalCentered="1"/>
  <pageMargins left="0.48" right="0.28000000000000003" top="0.35433070866141736" bottom="0.31496062992125984" header="0" footer="0"/>
  <pageSetup scale="53" orientation="landscape" horizontalDpi="1200" verticalDpi="1200" r:id="rId1"/>
  <headerFooter alignWithMargins="0"/>
  <rowBreaks count="2" manualBreakCount="2">
    <brk id="34" max="12" man="1"/>
    <brk id="58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view="pageBreakPreview" topLeftCell="A34" zoomScale="80" zoomScaleNormal="100" zoomScaleSheetLayoutView="80" workbookViewId="0">
      <selection activeCell="L46" sqref="L46"/>
    </sheetView>
  </sheetViews>
  <sheetFormatPr baseColWidth="10" defaultColWidth="11.42578125" defaultRowHeight="15" x14ac:dyDescent="0.2"/>
  <cols>
    <col min="1" max="1" width="16.5703125" style="3" customWidth="1"/>
    <col min="2" max="2" width="14.5703125" style="3" customWidth="1"/>
    <col min="3" max="3" width="11.42578125" style="3"/>
    <col min="4" max="4" width="13.85546875" style="3" customWidth="1"/>
    <col min="5" max="6" width="11.42578125" style="3"/>
    <col min="7" max="7" width="16.5703125" style="3" customWidth="1"/>
    <col min="8" max="8" width="15.28515625" style="3" customWidth="1"/>
    <col min="9" max="9" width="15.7109375" style="3" customWidth="1"/>
    <col min="10" max="10" width="18.5703125" style="3" customWidth="1"/>
    <col min="11" max="11" width="24.5703125" style="3" bestFit="1" customWidth="1"/>
    <col min="12" max="12" width="18" style="3" customWidth="1"/>
    <col min="13" max="13" width="24.140625" style="3" customWidth="1"/>
    <col min="14" max="14" width="4.140625" style="3" customWidth="1"/>
    <col min="15" max="15" width="20.5703125" style="3" customWidth="1"/>
    <col min="16" max="16" width="0" style="3" hidden="1" customWidth="1"/>
    <col min="17" max="17" width="22.85546875" style="3" hidden="1" customWidth="1"/>
    <col min="18" max="20" width="0" style="3" hidden="1" customWidth="1"/>
    <col min="21" max="16384" width="11.42578125" style="3"/>
  </cols>
  <sheetData>
    <row r="1" spans="1:15" s="23" customFormat="1" ht="24" customHeight="1" x14ac:dyDescent="0.2">
      <c r="A1" s="82"/>
      <c r="B1" s="82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5" s="23" customFormat="1" ht="24" customHeight="1" x14ac:dyDescent="0.2">
      <c r="A2" s="82"/>
      <c r="B2" s="82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5" s="23" customFormat="1" ht="24" customHeight="1" x14ac:dyDescent="0.2">
      <c r="A3" s="82"/>
      <c r="B3" s="8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5" s="23" customFormat="1" ht="24" customHeight="1" thickBot="1" x14ac:dyDescent="0.25">
      <c r="A4" s="82"/>
      <c r="B4" s="82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5" s="23" customFormat="1" ht="24" customHeight="1" thickBot="1" x14ac:dyDescent="0.25">
      <c r="A5" s="419" t="s">
        <v>17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1"/>
    </row>
    <row r="6" spans="1:15" s="23" customFormat="1" ht="15.75" thickBo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5" ht="39.75" customHeight="1" thickBot="1" x14ac:dyDescent="0.25">
      <c r="A7" s="349" t="s">
        <v>65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367"/>
    </row>
    <row r="8" spans="1:15" s="23" customFormat="1" ht="16.5" thickBo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5" ht="25.5" customHeight="1" thickBot="1" x14ac:dyDescent="0.25">
      <c r="A9" s="366" t="s">
        <v>0</v>
      </c>
      <c r="B9" s="367"/>
      <c r="C9" s="368">
        <v>43465</v>
      </c>
      <c r="D9" s="369"/>
      <c r="E9" s="370"/>
      <c r="F9" s="370"/>
      <c r="G9" s="83"/>
      <c r="H9" s="83"/>
      <c r="I9" s="83"/>
      <c r="J9" s="23"/>
      <c r="K9" s="23"/>
      <c r="L9" s="83"/>
      <c r="M9" s="10"/>
    </row>
    <row r="10" spans="1:15" ht="27" customHeight="1" thickBo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43"/>
    </row>
    <row r="11" spans="1:15" ht="29.25" customHeight="1" x14ac:dyDescent="0.2">
      <c r="A11" s="352" t="s">
        <v>15</v>
      </c>
      <c r="B11" s="353"/>
      <c r="C11" s="353"/>
      <c r="D11" s="353"/>
      <c r="E11" s="353"/>
      <c r="F11" s="353"/>
      <c r="G11" s="353"/>
      <c r="H11" s="436" t="s">
        <v>20</v>
      </c>
      <c r="I11" s="23"/>
      <c r="J11" s="23"/>
      <c r="K11" s="23"/>
      <c r="L11" s="23"/>
      <c r="M11" s="358" t="s">
        <v>23</v>
      </c>
      <c r="O11"/>
    </row>
    <row r="12" spans="1:15" ht="24" customHeight="1" x14ac:dyDescent="0.2">
      <c r="A12" s="354"/>
      <c r="B12" s="355"/>
      <c r="C12" s="355"/>
      <c r="D12" s="355"/>
      <c r="E12" s="355"/>
      <c r="F12" s="355"/>
      <c r="G12" s="355"/>
      <c r="H12" s="357"/>
      <c r="I12" s="23"/>
      <c r="J12" s="23"/>
      <c r="K12" s="23"/>
      <c r="L12" s="23"/>
      <c r="M12" s="359"/>
      <c r="O12"/>
    </row>
    <row r="13" spans="1:15" ht="24" customHeight="1" x14ac:dyDescent="0.2">
      <c r="A13" s="437" t="s">
        <v>60</v>
      </c>
      <c r="B13" s="355"/>
      <c r="C13" s="355"/>
      <c r="D13" s="355"/>
      <c r="E13" s="355"/>
      <c r="F13" s="355"/>
      <c r="G13" s="355"/>
      <c r="H13" s="458">
        <v>0.14000000000000001</v>
      </c>
      <c r="I13" s="23"/>
      <c r="J13" s="23"/>
      <c r="K13" s="23"/>
      <c r="L13" s="23"/>
      <c r="M13" s="359"/>
      <c r="O13"/>
    </row>
    <row r="14" spans="1:15" ht="24" customHeight="1" thickBot="1" x14ac:dyDescent="0.25">
      <c r="A14" s="354"/>
      <c r="B14" s="355"/>
      <c r="C14" s="355"/>
      <c r="D14" s="355"/>
      <c r="E14" s="355"/>
      <c r="F14" s="355"/>
      <c r="G14" s="355"/>
      <c r="H14" s="459"/>
      <c r="I14" s="23"/>
      <c r="J14" s="23"/>
      <c r="K14" s="23"/>
      <c r="L14" s="23"/>
      <c r="M14" s="254">
        <f>+K27+K41</f>
        <v>4.4003399999999998E-2</v>
      </c>
      <c r="O14" s="14">
        <f>+O23+O38</f>
        <v>7.7777777777777779E-2</v>
      </c>
    </row>
    <row r="15" spans="1:15" ht="24" customHeight="1" thickBot="1" x14ac:dyDescent="0.25">
      <c r="A15" s="361"/>
      <c r="B15" s="362"/>
      <c r="C15" s="362"/>
      <c r="D15" s="362"/>
      <c r="E15" s="362"/>
      <c r="F15" s="362"/>
      <c r="G15" s="362"/>
      <c r="H15" s="460"/>
      <c r="I15" s="23"/>
      <c r="J15" s="23"/>
      <c r="K15" s="23"/>
      <c r="L15" s="23"/>
      <c r="M15" s="71"/>
      <c r="O15"/>
    </row>
    <row r="16" spans="1:15" ht="24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377"/>
      <c r="K16" s="378"/>
      <c r="L16" s="23"/>
      <c r="M16" s="429" t="s">
        <v>22</v>
      </c>
      <c r="O16"/>
    </row>
    <row r="17" spans="1:20" ht="24" customHeight="1" x14ac:dyDescent="0.2">
      <c r="A17" s="36"/>
      <c r="B17" s="36"/>
      <c r="C17" s="36"/>
      <c r="D17" s="36"/>
      <c r="E17" s="36"/>
      <c r="F17" s="36"/>
      <c r="G17" s="36"/>
      <c r="H17" s="36"/>
      <c r="I17" s="23"/>
      <c r="J17" s="377"/>
      <c r="K17" s="378"/>
      <c r="L17" s="23"/>
      <c r="M17" s="430"/>
      <c r="O17"/>
    </row>
    <row r="18" spans="1:20" ht="29.25" customHeight="1" x14ac:dyDescent="0.2">
      <c r="A18" s="36"/>
      <c r="B18" s="36"/>
      <c r="C18" s="36"/>
      <c r="D18" s="36"/>
      <c r="E18" s="36"/>
      <c r="F18" s="36"/>
      <c r="G18" s="36"/>
      <c r="H18" s="36"/>
      <c r="I18" s="23"/>
      <c r="J18" s="377"/>
      <c r="K18" s="378"/>
      <c r="L18" s="23"/>
      <c r="M18" s="430"/>
      <c r="O18"/>
    </row>
    <row r="19" spans="1:20" ht="29.25" customHeight="1" thickBot="1" x14ac:dyDescent="0.25">
      <c r="A19" s="36"/>
      <c r="B19" s="36"/>
      <c r="C19" s="36"/>
      <c r="D19" s="36"/>
      <c r="E19" s="36"/>
      <c r="F19" s="36"/>
      <c r="G19" s="36"/>
      <c r="H19" s="36"/>
      <c r="I19" s="23"/>
      <c r="J19" s="377"/>
      <c r="K19" s="378"/>
      <c r="L19" s="23"/>
      <c r="M19" s="254">
        <f>+L32+L46</f>
        <v>4.4000000000000004E-2</v>
      </c>
      <c r="O19" s="14">
        <f>+O23+O38</f>
        <v>7.7777777777777779E-2</v>
      </c>
      <c r="P19" s="3">
        <v>3.5</v>
      </c>
      <c r="Q19" s="3">
        <v>3.1</v>
      </c>
      <c r="R19" s="13">
        <f t="shared" ref="R19:R24" si="0">+Q19/P19</f>
        <v>0.88571428571428579</v>
      </c>
      <c r="T19" s="3" t="s">
        <v>29</v>
      </c>
    </row>
    <row r="20" spans="1:20" ht="24" customHeight="1" thickBot="1" x14ac:dyDescent="0.25">
      <c r="A20" s="21"/>
      <c r="B20" s="21"/>
      <c r="C20" s="21"/>
      <c r="D20" s="21"/>
      <c r="E20" s="21"/>
      <c r="F20" s="21"/>
      <c r="G20" s="21"/>
      <c r="H20" s="22"/>
      <c r="I20" s="23"/>
      <c r="J20" s="23"/>
      <c r="K20" s="23"/>
      <c r="L20" s="23"/>
      <c r="M20" s="20"/>
      <c r="O20"/>
      <c r="P20" s="3">
        <v>3</v>
      </c>
      <c r="Q20" s="57">
        <v>2.85</v>
      </c>
      <c r="R20" s="13">
        <f t="shared" si="0"/>
        <v>0.95000000000000007</v>
      </c>
    </row>
    <row r="21" spans="1:20" ht="50.1" customHeight="1" x14ac:dyDescent="0.2">
      <c r="A21" s="402" t="s">
        <v>8</v>
      </c>
      <c r="B21" s="403"/>
      <c r="C21" s="403"/>
      <c r="D21" s="403"/>
      <c r="E21" s="403"/>
      <c r="F21" s="403"/>
      <c r="G21" s="403"/>
      <c r="H21" s="52" t="s">
        <v>20</v>
      </c>
      <c r="I21"/>
      <c r="J21" s="352" t="s">
        <v>16</v>
      </c>
      <c r="K21" s="401"/>
      <c r="L21" s="36"/>
      <c r="M21" s="20"/>
      <c r="O21" s="5"/>
      <c r="P21" s="3">
        <v>3</v>
      </c>
      <c r="Q21" s="57">
        <v>2.5</v>
      </c>
      <c r="R21" s="13">
        <f t="shared" si="0"/>
        <v>0.83333333333333337</v>
      </c>
    </row>
    <row r="22" spans="1:20" ht="24" customHeight="1" x14ac:dyDescent="0.2">
      <c r="A22" s="379" t="s">
        <v>61</v>
      </c>
      <c r="B22" s="380"/>
      <c r="C22" s="380"/>
      <c r="D22" s="380"/>
      <c r="E22" s="380"/>
      <c r="F22" s="380"/>
      <c r="G22" s="380"/>
      <c r="H22" s="454">
        <v>7.0000000000000007E-2</v>
      </c>
      <c r="I22" s="37"/>
      <c r="J22" s="371" t="s">
        <v>62</v>
      </c>
      <c r="K22" s="372"/>
      <c r="L22" s="26"/>
      <c r="M22" s="20"/>
      <c r="O22" s="5">
        <f>+H22/9</f>
        <v>7.7777777777777784E-3</v>
      </c>
      <c r="P22" s="3">
        <v>2.5</v>
      </c>
      <c r="Q22" s="57">
        <v>2.5</v>
      </c>
      <c r="R22" s="13">
        <f t="shared" si="0"/>
        <v>1</v>
      </c>
    </row>
    <row r="23" spans="1:20" ht="24" customHeight="1" thickBot="1" x14ac:dyDescent="0.25">
      <c r="A23" s="381"/>
      <c r="B23" s="382"/>
      <c r="C23" s="382"/>
      <c r="D23" s="382"/>
      <c r="E23" s="382"/>
      <c r="F23" s="382"/>
      <c r="G23" s="382"/>
      <c r="H23" s="455"/>
      <c r="I23" s="37"/>
      <c r="J23" s="373"/>
      <c r="K23" s="374"/>
      <c r="L23" s="26"/>
      <c r="M23" s="20"/>
      <c r="O23" s="5">
        <f>+O22*5</f>
        <v>3.888888888888889E-2</v>
      </c>
      <c r="P23" s="3">
        <v>3</v>
      </c>
      <c r="Q23" s="57">
        <v>2.7</v>
      </c>
      <c r="R23" s="13">
        <f t="shared" si="0"/>
        <v>0.9</v>
      </c>
    </row>
    <row r="24" spans="1:20" ht="20.25" customHeight="1" thickBot="1" x14ac:dyDescent="0.25">
      <c r="A24" s="21"/>
      <c r="B24" s="21"/>
      <c r="C24" s="21"/>
      <c r="D24" s="21"/>
      <c r="E24" s="21"/>
      <c r="F24" s="21"/>
      <c r="G24" s="21"/>
      <c r="H24" s="22"/>
      <c r="I24" s="23"/>
      <c r="J24" s="23"/>
      <c r="K24" s="23"/>
      <c r="L24" s="23"/>
      <c r="M24" s="23"/>
      <c r="P24" s="3">
        <f>SUM(P19:P23)</f>
        <v>15</v>
      </c>
      <c r="Q24" s="57">
        <f>SUM(Q19:Q23)</f>
        <v>13.649999999999999</v>
      </c>
      <c r="R24" s="13">
        <f t="shared" si="0"/>
        <v>0.90999999999999992</v>
      </c>
    </row>
    <row r="25" spans="1:20" ht="50.1" customHeight="1" x14ac:dyDescent="0.2">
      <c r="A25" s="352" t="s">
        <v>1</v>
      </c>
      <c r="B25" s="353"/>
      <c r="C25" s="353"/>
      <c r="D25" s="353"/>
      <c r="E25" s="353"/>
      <c r="F25" s="353"/>
      <c r="G25" s="353"/>
      <c r="H25" s="353"/>
      <c r="I25" s="89" t="s">
        <v>20</v>
      </c>
      <c r="J25" s="90" t="s">
        <v>6</v>
      </c>
      <c r="K25" s="91" t="s">
        <v>14</v>
      </c>
      <c r="L25" s="23"/>
      <c r="M25" s="23"/>
      <c r="Q25" s="5"/>
    </row>
    <row r="26" spans="1:20" ht="42.75" customHeight="1" thickBot="1" x14ac:dyDescent="0.25">
      <c r="A26" s="379" t="s">
        <v>203</v>
      </c>
      <c r="B26" s="451"/>
      <c r="C26" s="451"/>
      <c r="D26" s="451"/>
      <c r="E26" s="451"/>
      <c r="F26" s="451"/>
      <c r="G26" s="451"/>
      <c r="H26" s="451"/>
      <c r="I26" s="19">
        <v>7.0000000000000007E-2</v>
      </c>
      <c r="J26" s="19">
        <v>0.48571999999999999</v>
      </c>
      <c r="K26" s="105">
        <f>+I26*J26</f>
        <v>3.40004E-2</v>
      </c>
      <c r="L26" s="23" t="s">
        <v>220</v>
      </c>
      <c r="M26" s="26"/>
      <c r="Q26" s="5"/>
    </row>
    <row r="27" spans="1:20" ht="16.5" thickBot="1" x14ac:dyDescent="0.25">
      <c r="A27" s="395"/>
      <c r="B27" s="395"/>
      <c r="C27" s="395"/>
      <c r="D27" s="395"/>
      <c r="E27" s="395"/>
      <c r="F27" s="395"/>
      <c r="G27" s="395"/>
      <c r="H27" s="395"/>
      <c r="I27" s="72"/>
      <c r="J27" s="72"/>
      <c r="K27" s="226">
        <f>SUM(K26:K26)</f>
        <v>3.40004E-2</v>
      </c>
      <c r="L27" s="23"/>
      <c r="M27" s="24"/>
      <c r="N27" s="9"/>
      <c r="O27" s="9"/>
    </row>
    <row r="28" spans="1:20" ht="16.5" thickBot="1" x14ac:dyDescent="0.25">
      <c r="A28" s="45"/>
      <c r="B28" s="45"/>
      <c r="C28" s="45"/>
      <c r="D28" s="45"/>
      <c r="E28" s="45"/>
      <c r="F28" s="45"/>
      <c r="G28" s="45"/>
      <c r="H28" s="45"/>
      <c r="I28" s="20"/>
      <c r="J28" s="22"/>
      <c r="K28" s="20"/>
      <c r="L28" s="23"/>
      <c r="M28" s="26"/>
      <c r="N28" s="9"/>
      <c r="O28" s="9"/>
    </row>
    <row r="29" spans="1:20" ht="50.1" customHeight="1" x14ac:dyDescent="0.2">
      <c r="A29" s="423" t="s">
        <v>2</v>
      </c>
      <c r="B29" s="424"/>
      <c r="C29" s="424"/>
      <c r="D29" s="424"/>
      <c r="E29" s="424"/>
      <c r="F29" s="424"/>
      <c r="G29" s="424"/>
      <c r="H29" s="424"/>
      <c r="I29" s="96" t="s">
        <v>3</v>
      </c>
      <c r="J29" s="96" t="s">
        <v>20</v>
      </c>
      <c r="K29" s="96" t="s">
        <v>4</v>
      </c>
      <c r="L29" s="98" t="s">
        <v>5</v>
      </c>
      <c r="M29" s="27"/>
      <c r="N29" s="9"/>
      <c r="O29" s="44"/>
    </row>
    <row r="30" spans="1:20" ht="39.950000000000003" customHeight="1" x14ac:dyDescent="0.2">
      <c r="A30" s="452" t="s">
        <v>63</v>
      </c>
      <c r="B30" s="453"/>
      <c r="C30" s="453"/>
      <c r="D30" s="453"/>
      <c r="E30" s="453"/>
      <c r="F30" s="453"/>
      <c r="G30" s="453"/>
      <c r="H30" s="453"/>
      <c r="I30" s="16">
        <v>44195</v>
      </c>
      <c r="J30" s="54">
        <v>0.02</v>
      </c>
      <c r="K30" s="19">
        <v>0.7</v>
      </c>
      <c r="L30" s="118">
        <f>+J30*K30</f>
        <v>1.3999999999999999E-2</v>
      </c>
      <c r="M30" s="26" t="s">
        <v>152</v>
      </c>
      <c r="N30" s="9"/>
      <c r="O30" s="9">
        <v>1</v>
      </c>
    </row>
    <row r="31" spans="1:20" ht="39.950000000000003" customHeight="1" thickBot="1" x14ac:dyDescent="0.25">
      <c r="A31" s="379" t="s">
        <v>170</v>
      </c>
      <c r="B31" s="422"/>
      <c r="C31" s="422"/>
      <c r="D31" s="422"/>
      <c r="E31" s="422"/>
      <c r="F31" s="422"/>
      <c r="G31" s="422"/>
      <c r="H31" s="422"/>
      <c r="I31" s="16">
        <v>44195</v>
      </c>
      <c r="J31" s="54">
        <v>0.05</v>
      </c>
      <c r="K31" s="19">
        <v>0.4</v>
      </c>
      <c r="L31" s="118">
        <f>+J31*K31</f>
        <v>2.0000000000000004E-2</v>
      </c>
      <c r="M31" s="26" t="s">
        <v>153</v>
      </c>
      <c r="N31" s="9"/>
      <c r="O31" s="9">
        <v>2</v>
      </c>
    </row>
    <row r="32" spans="1:20" s="23" customFormat="1" ht="16.5" customHeight="1" thickBot="1" x14ac:dyDescent="0.25">
      <c r="A32" s="84"/>
      <c r="B32" s="21"/>
      <c r="C32" s="21"/>
      <c r="D32" s="21"/>
      <c r="E32" s="21"/>
      <c r="F32" s="21"/>
      <c r="G32" s="21"/>
      <c r="H32" s="21"/>
      <c r="I32" s="85"/>
      <c r="J32" s="113"/>
      <c r="K32" s="72"/>
      <c r="L32" s="226">
        <f>SUM(L30:L31)</f>
        <v>3.4000000000000002E-2</v>
      </c>
      <c r="M32" s="114"/>
      <c r="N32" s="26"/>
      <c r="O32" s="26">
        <f>SUM(O30:O31)</f>
        <v>3</v>
      </c>
    </row>
    <row r="33" spans="1:15" s="23" customFormat="1" ht="16.5" customHeight="1" x14ac:dyDescent="0.2">
      <c r="A33" s="84"/>
      <c r="B33" s="21"/>
      <c r="C33" s="21"/>
      <c r="D33" s="21"/>
      <c r="E33" s="21"/>
      <c r="F33" s="21"/>
      <c r="G33" s="21"/>
      <c r="H33" s="21"/>
      <c r="I33" s="85"/>
      <c r="J33" s="87"/>
      <c r="K33" s="20"/>
      <c r="L33" s="20"/>
      <c r="M33" s="114"/>
      <c r="N33" s="26"/>
      <c r="O33" s="26"/>
    </row>
    <row r="34" spans="1:15" s="23" customFormat="1" ht="15.75" thickBot="1" x14ac:dyDescent="0.25">
      <c r="A34" s="396"/>
      <c r="B34" s="396"/>
      <c r="C34" s="396"/>
      <c r="D34" s="396"/>
      <c r="E34" s="396"/>
      <c r="F34" s="396"/>
      <c r="G34" s="396"/>
      <c r="H34" s="396"/>
      <c r="M34" s="26"/>
      <c r="N34" s="26"/>
      <c r="O34" s="26"/>
    </row>
    <row r="35" spans="1:15" ht="50.1" customHeight="1" x14ac:dyDescent="0.2">
      <c r="A35" s="397" t="s">
        <v>9</v>
      </c>
      <c r="B35" s="398"/>
      <c r="C35" s="398"/>
      <c r="D35" s="398"/>
      <c r="E35" s="398"/>
      <c r="F35" s="398"/>
      <c r="G35" s="398"/>
      <c r="H35" s="52" t="s">
        <v>20</v>
      </c>
      <c r="J35" s="352" t="s">
        <v>16</v>
      </c>
      <c r="K35" s="401"/>
      <c r="L35" s="23"/>
      <c r="M35" s="23"/>
    </row>
    <row r="36" spans="1:15" ht="30" customHeight="1" x14ac:dyDescent="0.2">
      <c r="A36" s="389" t="s">
        <v>64</v>
      </c>
      <c r="B36" s="390"/>
      <c r="C36" s="390"/>
      <c r="D36" s="390"/>
      <c r="E36" s="390"/>
      <c r="F36" s="390"/>
      <c r="G36" s="390"/>
      <c r="H36" s="393">
        <v>7.0000000000000007E-2</v>
      </c>
      <c r="I36" s="39"/>
      <c r="J36" s="371" t="s">
        <v>62</v>
      </c>
      <c r="K36" s="372"/>
      <c r="L36" s="38"/>
      <c r="M36" s="38"/>
    </row>
    <row r="37" spans="1:15" ht="30" customHeight="1" thickBot="1" x14ac:dyDescent="0.25">
      <c r="A37" s="391"/>
      <c r="B37" s="392"/>
      <c r="C37" s="392"/>
      <c r="D37" s="392"/>
      <c r="E37" s="392"/>
      <c r="F37" s="392"/>
      <c r="G37" s="392"/>
      <c r="H37" s="394"/>
      <c r="I37" s="39"/>
      <c r="J37" s="373"/>
      <c r="K37" s="374"/>
      <c r="L37" s="38"/>
      <c r="M37" s="38"/>
      <c r="O37" s="5">
        <f>+H36/9</f>
        <v>7.7777777777777784E-3</v>
      </c>
    </row>
    <row r="38" spans="1:15" ht="16.5" thickBot="1" x14ac:dyDescent="0.25">
      <c r="A38" s="396"/>
      <c r="B38" s="396"/>
      <c r="C38" s="396"/>
      <c r="D38" s="396"/>
      <c r="E38" s="396"/>
      <c r="F38" s="396"/>
      <c r="G38" s="396"/>
      <c r="H38" s="396"/>
      <c r="I38" s="23"/>
      <c r="J38" s="23"/>
      <c r="K38" s="23"/>
      <c r="L38" s="23"/>
      <c r="M38" s="23"/>
      <c r="O38" s="5">
        <f>+O37*5</f>
        <v>3.888888888888889E-2</v>
      </c>
    </row>
    <row r="39" spans="1:15" ht="50.1" customHeight="1" x14ac:dyDescent="0.2">
      <c r="A39" s="352" t="s">
        <v>1</v>
      </c>
      <c r="B39" s="353"/>
      <c r="C39" s="353"/>
      <c r="D39" s="353"/>
      <c r="E39" s="353"/>
      <c r="F39" s="353"/>
      <c r="G39" s="353"/>
      <c r="H39" s="353"/>
      <c r="I39" s="89" t="s">
        <v>20</v>
      </c>
      <c r="J39" s="90" t="s">
        <v>6</v>
      </c>
      <c r="K39" s="91" t="s">
        <v>14</v>
      </c>
      <c r="L39" s="23"/>
      <c r="M39" s="23"/>
    </row>
    <row r="40" spans="1:15" ht="50.1" customHeight="1" thickBot="1" x14ac:dyDescent="0.25">
      <c r="A40" s="379" t="s">
        <v>171</v>
      </c>
      <c r="B40" s="451"/>
      <c r="C40" s="451"/>
      <c r="D40" s="451"/>
      <c r="E40" s="451"/>
      <c r="F40" s="451"/>
      <c r="G40" s="451"/>
      <c r="H40" s="451"/>
      <c r="I40" s="19">
        <v>7.0000000000000007E-2</v>
      </c>
      <c r="J40" s="19">
        <v>0.1429</v>
      </c>
      <c r="K40" s="100">
        <f>+I40*J40</f>
        <v>1.0003000000000001E-2</v>
      </c>
      <c r="L40" s="23" t="s">
        <v>154</v>
      </c>
      <c r="M40" s="36"/>
      <c r="N40"/>
    </row>
    <row r="41" spans="1:15" ht="16.5" thickBot="1" x14ac:dyDescent="0.25">
      <c r="A41" s="471"/>
      <c r="B41" s="471"/>
      <c r="C41" s="471"/>
      <c r="D41" s="471"/>
      <c r="E41" s="471"/>
      <c r="F41" s="471"/>
      <c r="G41" s="471"/>
      <c r="H41" s="471"/>
      <c r="I41" s="51"/>
      <c r="J41" s="51"/>
      <c r="K41" s="95">
        <f>SUM(K40:K40)</f>
        <v>1.0003000000000001E-2</v>
      </c>
      <c r="L41" s="20"/>
      <c r="M41" s="23"/>
    </row>
    <row r="42" spans="1:15" ht="24" customHeight="1" thickBot="1" x14ac:dyDescent="0.25">
      <c r="A42" s="80"/>
      <c r="B42" s="80"/>
      <c r="C42" s="80"/>
      <c r="D42" s="80"/>
      <c r="E42" s="80"/>
      <c r="F42" s="80"/>
      <c r="G42" s="80"/>
      <c r="H42" s="80"/>
      <c r="I42" s="20"/>
      <c r="J42" s="22"/>
      <c r="K42" s="20"/>
      <c r="L42" s="23"/>
      <c r="M42" s="23"/>
    </row>
    <row r="43" spans="1:15" ht="50.1" customHeight="1" x14ac:dyDescent="0.2">
      <c r="A43" s="423" t="s">
        <v>2</v>
      </c>
      <c r="B43" s="424"/>
      <c r="C43" s="424"/>
      <c r="D43" s="424"/>
      <c r="E43" s="424"/>
      <c r="F43" s="424"/>
      <c r="G43" s="424"/>
      <c r="H43" s="424"/>
      <c r="I43" s="96" t="s">
        <v>3</v>
      </c>
      <c r="J43" s="96" t="s">
        <v>20</v>
      </c>
      <c r="K43" s="96" t="s">
        <v>4</v>
      </c>
      <c r="L43" s="98" t="s">
        <v>5</v>
      </c>
    </row>
    <row r="44" spans="1:15" s="23" customFormat="1" ht="39.950000000000003" customHeight="1" x14ac:dyDescent="0.2">
      <c r="A44" s="379" t="s">
        <v>172</v>
      </c>
      <c r="B44" s="451"/>
      <c r="C44" s="451"/>
      <c r="D44" s="451"/>
      <c r="E44" s="451"/>
      <c r="F44" s="451"/>
      <c r="G44" s="451"/>
      <c r="H44" s="451"/>
      <c r="I44" s="16">
        <v>44195</v>
      </c>
      <c r="J44" s="54">
        <v>0.04</v>
      </c>
      <c r="K44" s="19">
        <v>0.25</v>
      </c>
      <c r="L44" s="100">
        <f>+J44*K44</f>
        <v>0.01</v>
      </c>
      <c r="M44" s="23" t="s">
        <v>154</v>
      </c>
    </row>
    <row r="45" spans="1:15" s="23" customFormat="1" ht="39.950000000000003" customHeight="1" thickBot="1" x14ac:dyDescent="0.25">
      <c r="A45" s="379" t="s">
        <v>173</v>
      </c>
      <c r="B45" s="380"/>
      <c r="C45" s="380"/>
      <c r="D45" s="380"/>
      <c r="E45" s="380"/>
      <c r="F45" s="380"/>
      <c r="G45" s="380"/>
      <c r="H45" s="380"/>
      <c r="I45" s="16">
        <v>44195</v>
      </c>
      <c r="J45" s="54">
        <v>0.03</v>
      </c>
      <c r="K45" s="19"/>
      <c r="L45" s="100"/>
      <c r="M45" s="23" t="s">
        <v>154</v>
      </c>
    </row>
    <row r="46" spans="1:15" ht="16.5" thickBot="1" x14ac:dyDescent="0.25">
      <c r="A46" s="80"/>
      <c r="B46" s="80"/>
      <c r="C46" s="80"/>
      <c r="D46" s="80"/>
      <c r="E46" s="80"/>
      <c r="F46" s="80"/>
      <c r="G46" s="80"/>
      <c r="H46" s="80"/>
      <c r="I46" s="20"/>
      <c r="J46" s="72"/>
      <c r="K46" s="72"/>
      <c r="L46" s="95">
        <f>SUM(L44:L45)</f>
        <v>0.01</v>
      </c>
      <c r="M46" s="20"/>
    </row>
    <row r="47" spans="1:15" ht="24" customHeight="1" x14ac:dyDescent="0.2">
      <c r="A47" s="80"/>
      <c r="B47" s="80"/>
      <c r="C47" s="80"/>
      <c r="D47" s="80"/>
      <c r="E47" s="80"/>
      <c r="F47" s="80"/>
      <c r="G47" s="80"/>
      <c r="H47" s="80"/>
      <c r="I47" s="20"/>
      <c r="J47" s="22"/>
      <c r="K47" s="20"/>
      <c r="L47" s="20"/>
      <c r="M47" s="23"/>
    </row>
    <row r="48" spans="1:1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74"/>
      <c r="K48" s="74"/>
      <c r="L48" s="74"/>
      <c r="M48" s="23"/>
    </row>
    <row r="49" spans="10:12" x14ac:dyDescent="0.2">
      <c r="J49" s="73"/>
      <c r="K49" s="73"/>
      <c r="L49" s="73"/>
    </row>
  </sheetData>
  <mergeCells count="39">
    <mergeCell ref="A5:M5"/>
    <mergeCell ref="A7:M7"/>
    <mergeCell ref="A11:G12"/>
    <mergeCell ref="H11:H12"/>
    <mergeCell ref="A9:B9"/>
    <mergeCell ref="C9:D9"/>
    <mergeCell ref="E9:F9"/>
    <mergeCell ref="J22:K23"/>
    <mergeCell ref="A30:H30"/>
    <mergeCell ref="M11:M13"/>
    <mergeCell ref="A13:G15"/>
    <mergeCell ref="H13:H15"/>
    <mergeCell ref="J16:K16"/>
    <mergeCell ref="M16:M18"/>
    <mergeCell ref="J17:K17"/>
    <mergeCell ref="J18:K18"/>
    <mergeCell ref="J19:K19"/>
    <mergeCell ref="A21:G21"/>
    <mergeCell ref="J21:K21"/>
    <mergeCell ref="A22:G23"/>
    <mergeCell ref="H22:H23"/>
    <mergeCell ref="A31:H31"/>
    <mergeCell ref="A34:H34"/>
    <mergeCell ref="A35:G35"/>
    <mergeCell ref="A25:H25"/>
    <mergeCell ref="A26:H26"/>
    <mergeCell ref="A27:H27"/>
    <mergeCell ref="A29:H29"/>
    <mergeCell ref="J35:K35"/>
    <mergeCell ref="A36:G37"/>
    <mergeCell ref="H36:H37"/>
    <mergeCell ref="A38:H38"/>
    <mergeCell ref="J36:K37"/>
    <mergeCell ref="A45:H45"/>
    <mergeCell ref="A39:H39"/>
    <mergeCell ref="A40:H40"/>
    <mergeCell ref="A41:H41"/>
    <mergeCell ref="A43:H43"/>
    <mergeCell ref="A44:H44"/>
  </mergeCells>
  <printOptions horizontalCentered="1"/>
  <pageMargins left="0.48" right="0.28000000000000003" top="0.35433070866141736" bottom="0.31496062992125984" header="0" footer="0"/>
  <pageSetup scale="36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view="pageBreakPreview" topLeftCell="A49" zoomScale="80" zoomScaleSheetLayoutView="80" workbookViewId="0">
      <selection activeCell="C9" sqref="C9:D9"/>
    </sheetView>
  </sheetViews>
  <sheetFormatPr baseColWidth="10" defaultColWidth="11.42578125" defaultRowHeight="15" x14ac:dyDescent="0.2"/>
  <cols>
    <col min="1" max="1" width="16.5703125" style="3" customWidth="1"/>
    <col min="2" max="2" width="14.5703125" style="3" customWidth="1"/>
    <col min="3" max="3" width="11.42578125" style="3"/>
    <col min="4" max="4" width="13.85546875" style="3" customWidth="1"/>
    <col min="5" max="6" width="11.42578125" style="3"/>
    <col min="7" max="7" width="16.5703125" style="3" customWidth="1"/>
    <col min="8" max="8" width="15.28515625" style="3" customWidth="1"/>
    <col min="9" max="9" width="15.7109375" style="3" customWidth="1"/>
    <col min="10" max="10" width="18.5703125" style="3" customWidth="1"/>
    <col min="11" max="11" width="24.5703125" style="3" bestFit="1" customWidth="1"/>
    <col min="12" max="12" width="18" style="3" customWidth="1"/>
    <col min="13" max="13" width="23.7109375" style="3" customWidth="1"/>
    <col min="14" max="14" width="4.140625" style="3" customWidth="1"/>
    <col min="15" max="15" width="20.5703125" style="3" customWidth="1"/>
    <col min="16" max="16" width="11.42578125" style="3"/>
    <col min="17" max="17" width="22.85546875" style="3" customWidth="1"/>
    <col min="18" max="16384" width="11.42578125" style="3"/>
  </cols>
  <sheetData>
    <row r="1" spans="1:19" s="23" customFormat="1" ht="24" customHeight="1" x14ac:dyDescent="0.2">
      <c r="A1" s="82"/>
      <c r="B1" s="82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9" s="23" customFormat="1" ht="24" customHeight="1" x14ac:dyDescent="0.2">
      <c r="A2" s="82"/>
      <c r="B2" s="82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9" s="23" customFormat="1" ht="24" customHeight="1" x14ac:dyDescent="0.2">
      <c r="A3" s="82"/>
      <c r="B3" s="8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9" s="23" customFormat="1" ht="24" customHeight="1" thickBot="1" x14ac:dyDescent="0.25">
      <c r="A4" s="82"/>
      <c r="B4" s="82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9" s="23" customFormat="1" ht="24" customHeight="1" thickBot="1" x14ac:dyDescent="0.25">
      <c r="A5" s="419" t="s">
        <v>17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1"/>
    </row>
    <row r="6" spans="1:19" s="23" customFormat="1" ht="15.75" thickBo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9" ht="39.75" customHeight="1" thickBot="1" x14ac:dyDescent="0.25">
      <c r="A7" s="349" t="s">
        <v>65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367"/>
    </row>
    <row r="8" spans="1:19" s="23" customFormat="1" ht="16.5" thickBo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9" ht="25.5" customHeight="1" thickBot="1" x14ac:dyDescent="0.25">
      <c r="A9" s="366" t="s">
        <v>0</v>
      </c>
      <c r="B9" s="367"/>
      <c r="C9" s="368">
        <v>43464</v>
      </c>
      <c r="D9" s="369"/>
      <c r="E9" s="370"/>
      <c r="F9" s="370"/>
      <c r="G9" s="83"/>
      <c r="H9" s="83"/>
      <c r="I9" s="83"/>
      <c r="J9" s="23"/>
      <c r="K9" s="23"/>
      <c r="L9" s="83"/>
      <c r="M9" s="83"/>
    </row>
    <row r="10" spans="1:19" s="23" customFormat="1" ht="27" customHeight="1" thickBot="1" x14ac:dyDescent="0.25">
      <c r="M10" s="83"/>
    </row>
    <row r="11" spans="1:19" ht="29.25" customHeight="1" x14ac:dyDescent="0.2">
      <c r="A11" s="352" t="s">
        <v>18</v>
      </c>
      <c r="B11" s="353"/>
      <c r="C11" s="353"/>
      <c r="D11" s="353"/>
      <c r="E11" s="353"/>
      <c r="F11" s="353"/>
      <c r="G11" s="353"/>
      <c r="H11" s="483" t="s">
        <v>20</v>
      </c>
      <c r="I11" s="74"/>
      <c r="J11" s="74"/>
      <c r="K11" s="74"/>
      <c r="L11" s="74"/>
      <c r="M11" s="429" t="s">
        <v>23</v>
      </c>
      <c r="O11"/>
      <c r="S11" s="61"/>
    </row>
    <row r="12" spans="1:19" ht="24" customHeight="1" x14ac:dyDescent="0.2">
      <c r="A12" s="354"/>
      <c r="B12" s="355"/>
      <c r="C12" s="355"/>
      <c r="D12" s="355"/>
      <c r="E12" s="355"/>
      <c r="F12" s="355"/>
      <c r="G12" s="355"/>
      <c r="H12" s="484"/>
      <c r="I12" s="74"/>
      <c r="J12" s="74"/>
      <c r="K12" s="74"/>
      <c r="L12" s="74"/>
      <c r="M12" s="430"/>
      <c r="O12"/>
      <c r="S12" s="61"/>
    </row>
    <row r="13" spans="1:19" ht="24" customHeight="1" x14ac:dyDescent="0.2">
      <c r="A13" s="437" t="s">
        <v>66</v>
      </c>
      <c r="B13" s="355"/>
      <c r="C13" s="355"/>
      <c r="D13" s="355"/>
      <c r="E13" s="355"/>
      <c r="F13" s="355"/>
      <c r="G13" s="355"/>
      <c r="H13" s="458">
        <v>0.14000000000000001</v>
      </c>
      <c r="I13" s="74"/>
      <c r="J13" s="74"/>
      <c r="K13" s="74"/>
      <c r="L13" s="74"/>
      <c r="M13" s="430"/>
      <c r="O13"/>
      <c r="S13" s="61"/>
    </row>
    <row r="14" spans="1:19" ht="24" customHeight="1" thickBot="1" x14ac:dyDescent="0.25">
      <c r="A14" s="354"/>
      <c r="B14" s="355"/>
      <c r="C14" s="355"/>
      <c r="D14" s="355"/>
      <c r="E14" s="355"/>
      <c r="F14" s="355"/>
      <c r="G14" s="355"/>
      <c r="H14" s="459"/>
      <c r="I14" s="74"/>
      <c r="J14" s="74"/>
      <c r="K14" s="74"/>
      <c r="L14" s="74"/>
      <c r="M14" s="70">
        <f>+K27+K43+K59</f>
        <v>0.10600000000000001</v>
      </c>
      <c r="O14" s="14"/>
      <c r="S14" s="61"/>
    </row>
    <row r="15" spans="1:19" ht="24" customHeight="1" thickBot="1" x14ac:dyDescent="0.25">
      <c r="A15" s="361"/>
      <c r="B15" s="362"/>
      <c r="C15" s="362"/>
      <c r="D15" s="362"/>
      <c r="E15" s="362"/>
      <c r="F15" s="362"/>
      <c r="G15" s="362"/>
      <c r="H15" s="460"/>
      <c r="I15" s="74"/>
      <c r="J15" s="74"/>
      <c r="K15" s="74"/>
      <c r="L15" s="74"/>
      <c r="M15" s="71"/>
      <c r="O15"/>
    </row>
    <row r="16" spans="1:19" ht="24" customHeight="1" x14ac:dyDescent="0.2">
      <c r="A16" s="23"/>
      <c r="B16" s="23"/>
      <c r="C16" s="23"/>
      <c r="D16" s="23"/>
      <c r="E16" s="23"/>
      <c r="F16" s="23"/>
      <c r="G16" s="23"/>
      <c r="H16" s="74"/>
      <c r="I16" s="74"/>
      <c r="J16" s="481"/>
      <c r="K16" s="482"/>
      <c r="L16" s="74"/>
      <c r="M16" s="429" t="s">
        <v>24</v>
      </c>
      <c r="O16"/>
    </row>
    <row r="17" spans="1:17" ht="24" customHeight="1" x14ac:dyDescent="0.2">
      <c r="A17" s="36"/>
      <c r="B17" s="36"/>
      <c r="C17" s="36"/>
      <c r="D17" s="36"/>
      <c r="E17" s="36"/>
      <c r="F17" s="36"/>
      <c r="G17" s="36"/>
      <c r="H17" s="127"/>
      <c r="I17" s="74"/>
      <c r="J17" s="481"/>
      <c r="K17" s="482"/>
      <c r="L17" s="74"/>
      <c r="M17" s="430"/>
      <c r="O17"/>
    </row>
    <row r="18" spans="1:17" ht="29.25" customHeight="1" x14ac:dyDescent="0.2">
      <c r="A18" s="36"/>
      <c r="B18" s="36"/>
      <c r="C18" s="36"/>
      <c r="D18" s="36"/>
      <c r="E18" s="36"/>
      <c r="F18" s="36"/>
      <c r="G18" s="36"/>
      <c r="H18" s="127"/>
      <c r="I18" s="74"/>
      <c r="J18" s="481"/>
      <c r="K18" s="482"/>
      <c r="L18" s="74"/>
      <c r="M18" s="430"/>
      <c r="O18"/>
    </row>
    <row r="19" spans="1:17" ht="29.25" customHeight="1" thickBot="1" x14ac:dyDescent="0.25">
      <c r="A19" s="36"/>
      <c r="B19" s="36"/>
      <c r="C19" s="36"/>
      <c r="D19" s="36"/>
      <c r="E19" s="36"/>
      <c r="F19" s="36"/>
      <c r="G19" s="36"/>
      <c r="H19" s="127"/>
      <c r="I19" s="74"/>
      <c r="J19" s="481"/>
      <c r="K19" s="482"/>
      <c r="L19" s="74"/>
      <c r="M19" s="70">
        <f>+L33+L50+L66</f>
        <v>0.10600000000000001</v>
      </c>
      <c r="O19" s="14"/>
      <c r="P19" s="3">
        <f>+P26+P37+P54</f>
        <v>7.7777777777777779E-2</v>
      </c>
    </row>
    <row r="20" spans="1:17" ht="24" customHeight="1" thickBot="1" x14ac:dyDescent="0.25">
      <c r="A20" s="21"/>
      <c r="B20" s="21"/>
      <c r="C20" s="21"/>
      <c r="D20" s="21"/>
      <c r="E20" s="21"/>
      <c r="F20" s="21"/>
      <c r="G20" s="21"/>
      <c r="H20" s="22"/>
      <c r="I20" s="23"/>
      <c r="J20" s="23"/>
      <c r="K20" s="23"/>
      <c r="L20" s="23"/>
      <c r="M20" s="20"/>
      <c r="O20"/>
      <c r="Q20" s="5"/>
    </row>
    <row r="21" spans="1:17" ht="50.1" customHeight="1" x14ac:dyDescent="0.2">
      <c r="A21" s="402" t="s">
        <v>8</v>
      </c>
      <c r="B21" s="403"/>
      <c r="C21" s="403"/>
      <c r="D21" s="403"/>
      <c r="E21" s="403"/>
      <c r="F21" s="403"/>
      <c r="G21" s="403"/>
      <c r="H21" s="52" t="s">
        <v>20</v>
      </c>
      <c r="I21"/>
      <c r="J21" s="352" t="s">
        <v>16</v>
      </c>
      <c r="K21" s="401"/>
      <c r="L21" s="36"/>
      <c r="M21" s="20"/>
      <c r="O21" s="5"/>
      <c r="Q21" s="5"/>
    </row>
    <row r="22" spans="1:17" ht="24" customHeight="1" x14ac:dyDescent="0.2">
      <c r="A22" s="379" t="s">
        <v>127</v>
      </c>
      <c r="B22" s="380"/>
      <c r="C22" s="380"/>
      <c r="D22" s="380"/>
      <c r="E22" s="380"/>
      <c r="F22" s="380"/>
      <c r="G22" s="380"/>
      <c r="H22" s="454">
        <v>0.05</v>
      </c>
      <c r="I22" s="37"/>
      <c r="J22" s="371" t="s">
        <v>67</v>
      </c>
      <c r="K22" s="372"/>
      <c r="L22" s="26"/>
      <c r="M22" s="20"/>
      <c r="O22" s="5"/>
      <c r="Q22" s="5"/>
    </row>
    <row r="23" spans="1:17" ht="24" customHeight="1" thickBot="1" x14ac:dyDescent="0.25">
      <c r="A23" s="381"/>
      <c r="B23" s="382"/>
      <c r="C23" s="382"/>
      <c r="D23" s="382"/>
      <c r="E23" s="382"/>
      <c r="F23" s="382"/>
      <c r="G23" s="382"/>
      <c r="H23" s="455"/>
      <c r="I23" s="37"/>
      <c r="J23" s="373"/>
      <c r="K23" s="374"/>
      <c r="L23" s="26"/>
      <c r="M23" s="20"/>
      <c r="O23" s="5"/>
      <c r="Q23" s="5"/>
    </row>
    <row r="24" spans="1:17" ht="20.25" customHeight="1" thickBot="1" x14ac:dyDescent="0.25">
      <c r="A24" s="21"/>
      <c r="B24" s="21"/>
      <c r="C24" s="21"/>
      <c r="D24" s="21"/>
      <c r="E24" s="21"/>
      <c r="F24" s="21"/>
      <c r="G24" s="21"/>
      <c r="H24" s="22"/>
      <c r="I24" s="23"/>
      <c r="J24" s="23"/>
      <c r="K24" s="23"/>
      <c r="L24" s="23"/>
      <c r="M24" s="23"/>
      <c r="Q24" s="5"/>
    </row>
    <row r="25" spans="1:17" ht="50.1" customHeight="1" x14ac:dyDescent="0.2">
      <c r="A25" s="352" t="s">
        <v>1</v>
      </c>
      <c r="B25" s="353"/>
      <c r="C25" s="353"/>
      <c r="D25" s="353"/>
      <c r="E25" s="353"/>
      <c r="F25" s="353"/>
      <c r="G25" s="353"/>
      <c r="H25" s="353"/>
      <c r="I25" s="89" t="s">
        <v>20</v>
      </c>
      <c r="J25" s="90" t="s">
        <v>6</v>
      </c>
      <c r="K25" s="91" t="s">
        <v>14</v>
      </c>
      <c r="L25" s="23"/>
      <c r="M25" s="23"/>
      <c r="Q25" s="5"/>
    </row>
    <row r="26" spans="1:17" ht="42.75" customHeight="1" thickBot="1" x14ac:dyDescent="0.25">
      <c r="A26" s="379" t="s">
        <v>119</v>
      </c>
      <c r="B26" s="451"/>
      <c r="C26" s="451"/>
      <c r="D26" s="451"/>
      <c r="E26" s="451"/>
      <c r="F26" s="451"/>
      <c r="G26" s="451"/>
      <c r="H26" s="451"/>
      <c r="I26" s="19">
        <v>0.05</v>
      </c>
      <c r="J26" s="19">
        <v>0.72</v>
      </c>
      <c r="K26" s="100">
        <f>+I26*J26</f>
        <v>3.5999999999999997E-2</v>
      </c>
      <c r="L26" s="23" t="s">
        <v>137</v>
      </c>
      <c r="M26" s="26"/>
      <c r="O26" s="3">
        <f>+I26/9</f>
        <v>5.5555555555555558E-3</v>
      </c>
      <c r="P26" s="3">
        <f>+O26*5</f>
        <v>2.777777777777778E-2</v>
      </c>
      <c r="Q26" s="5"/>
    </row>
    <row r="27" spans="1:17" ht="16.5" thickBot="1" x14ac:dyDescent="0.25">
      <c r="A27" s="395"/>
      <c r="B27" s="395"/>
      <c r="C27" s="395"/>
      <c r="D27" s="395"/>
      <c r="E27" s="395"/>
      <c r="F27" s="395"/>
      <c r="G27" s="395"/>
      <c r="H27" s="395"/>
      <c r="I27" s="72"/>
      <c r="J27" s="72"/>
      <c r="K27" s="226">
        <f>SUM(K26:K26)</f>
        <v>3.5999999999999997E-2</v>
      </c>
      <c r="L27" s="23"/>
      <c r="M27" s="24"/>
      <c r="N27" s="9"/>
      <c r="O27" s="9"/>
    </row>
    <row r="28" spans="1:17" ht="16.5" thickBot="1" x14ac:dyDescent="0.25">
      <c r="A28" s="47"/>
      <c r="B28" s="47"/>
      <c r="C28" s="47"/>
      <c r="D28" s="47"/>
      <c r="E28" s="47"/>
      <c r="F28" s="47"/>
      <c r="G28" s="47"/>
      <c r="H28" s="47"/>
      <c r="I28" s="72"/>
      <c r="J28" s="72"/>
      <c r="K28" s="72"/>
      <c r="L28" s="23"/>
      <c r="M28" s="26"/>
      <c r="N28" s="9"/>
      <c r="O28" s="9"/>
    </row>
    <row r="29" spans="1:17" ht="50.1" customHeight="1" x14ac:dyDescent="0.2">
      <c r="A29" s="423" t="s">
        <v>2</v>
      </c>
      <c r="B29" s="424"/>
      <c r="C29" s="424"/>
      <c r="D29" s="424"/>
      <c r="E29" s="424"/>
      <c r="F29" s="424"/>
      <c r="G29" s="424"/>
      <c r="H29" s="424"/>
      <c r="I29" s="96" t="s">
        <v>3</v>
      </c>
      <c r="J29" s="96" t="s">
        <v>20</v>
      </c>
      <c r="K29" s="96" t="s">
        <v>4</v>
      </c>
      <c r="L29" s="98" t="s">
        <v>5</v>
      </c>
      <c r="M29" s="27"/>
      <c r="N29" s="9"/>
      <c r="O29" s="46"/>
    </row>
    <row r="30" spans="1:17" ht="39.950000000000003" customHeight="1" x14ac:dyDescent="0.2">
      <c r="A30" s="379" t="s">
        <v>68</v>
      </c>
      <c r="B30" s="451"/>
      <c r="C30" s="451"/>
      <c r="D30" s="451"/>
      <c r="E30" s="451"/>
      <c r="F30" s="451"/>
      <c r="G30" s="451"/>
      <c r="H30" s="451"/>
      <c r="I30" s="16">
        <v>44195</v>
      </c>
      <c r="J30" s="54">
        <v>0.01</v>
      </c>
      <c r="K30" s="19">
        <v>0.6</v>
      </c>
      <c r="L30" s="245">
        <f>+J30*K30</f>
        <v>6.0000000000000001E-3</v>
      </c>
      <c r="M30" s="26" t="s">
        <v>137</v>
      </c>
      <c r="N30" s="9"/>
      <c r="O30" s="9"/>
    </row>
    <row r="31" spans="1:17" ht="39.950000000000003" customHeight="1" x14ac:dyDescent="0.2">
      <c r="A31" s="375" t="s">
        <v>174</v>
      </c>
      <c r="B31" s="376"/>
      <c r="C31" s="376"/>
      <c r="D31" s="376"/>
      <c r="E31" s="376"/>
      <c r="F31" s="376"/>
      <c r="G31" s="376"/>
      <c r="H31" s="465"/>
      <c r="I31" s="16">
        <v>44195</v>
      </c>
      <c r="J31" s="54">
        <v>0.02</v>
      </c>
      <c r="K31" s="19">
        <v>0.5</v>
      </c>
      <c r="L31" s="245">
        <f>+J31*K31</f>
        <v>0.01</v>
      </c>
      <c r="M31" s="26" t="s">
        <v>137</v>
      </c>
      <c r="N31" s="9"/>
      <c r="O31" s="9"/>
    </row>
    <row r="32" spans="1:17" ht="50.1" customHeight="1" thickBot="1" x14ac:dyDescent="0.25">
      <c r="A32" s="381" t="s">
        <v>120</v>
      </c>
      <c r="B32" s="413"/>
      <c r="C32" s="413"/>
      <c r="D32" s="413"/>
      <c r="E32" s="413"/>
      <c r="F32" s="413"/>
      <c r="G32" s="413"/>
      <c r="H32" s="413"/>
      <c r="I32" s="115">
        <v>43099</v>
      </c>
      <c r="J32" s="102">
        <v>0.02</v>
      </c>
      <c r="K32" s="93">
        <v>1</v>
      </c>
      <c r="L32" s="111">
        <f>+J32*K32</f>
        <v>0.02</v>
      </c>
      <c r="M32" s="26" t="s">
        <v>137</v>
      </c>
      <c r="N32" s="46"/>
      <c r="O32" s="9"/>
      <c r="P32" s="12"/>
    </row>
    <row r="33" spans="1:16" ht="16.5" customHeight="1" thickBot="1" x14ac:dyDescent="0.25">
      <c r="A33" s="84"/>
      <c r="B33" s="21"/>
      <c r="C33" s="21"/>
      <c r="D33" s="21"/>
      <c r="E33" s="21"/>
      <c r="F33" s="21"/>
      <c r="G33" s="21"/>
      <c r="H33" s="21"/>
      <c r="I33" s="85"/>
      <c r="J33" s="113"/>
      <c r="K33" s="72"/>
      <c r="L33" s="112">
        <f>SUM(L30:L32)</f>
        <v>3.6000000000000004E-2</v>
      </c>
      <c r="M33" s="15"/>
      <c r="N33" s="9"/>
      <c r="O33" s="9"/>
    </row>
    <row r="34" spans="1:16" ht="16.5" customHeight="1" x14ac:dyDescent="0.2">
      <c r="A34" s="84"/>
      <c r="B34" s="21"/>
      <c r="C34" s="21"/>
      <c r="D34" s="21"/>
      <c r="E34" s="21"/>
      <c r="F34" s="21"/>
      <c r="G34" s="21"/>
      <c r="H34" s="21"/>
      <c r="I34" s="85"/>
      <c r="J34" s="87"/>
      <c r="K34" s="20"/>
      <c r="L34" s="20"/>
      <c r="M34" s="26"/>
      <c r="N34" s="9"/>
      <c r="O34" s="9"/>
    </row>
    <row r="35" spans="1:16" ht="15.75" thickBot="1" x14ac:dyDescent="0.25">
      <c r="A35" s="396"/>
      <c r="B35" s="396"/>
      <c r="C35" s="396"/>
      <c r="D35" s="396"/>
      <c r="E35" s="396"/>
      <c r="F35" s="396"/>
      <c r="G35" s="396"/>
      <c r="H35" s="396"/>
      <c r="I35" s="23"/>
      <c r="J35" s="23"/>
      <c r="K35" s="23"/>
      <c r="L35" s="23"/>
      <c r="M35" s="26"/>
      <c r="N35" s="9"/>
      <c r="O35" s="9"/>
    </row>
    <row r="36" spans="1:16" ht="50.1" customHeight="1" x14ac:dyDescent="0.2">
      <c r="A36" s="397" t="s">
        <v>9</v>
      </c>
      <c r="B36" s="398"/>
      <c r="C36" s="398"/>
      <c r="D36" s="398"/>
      <c r="E36" s="398"/>
      <c r="F36" s="398"/>
      <c r="G36" s="398"/>
      <c r="H36" s="55" t="s">
        <v>20</v>
      </c>
      <c r="J36" s="352" t="s">
        <v>16</v>
      </c>
      <c r="K36" s="401"/>
      <c r="L36" s="23"/>
      <c r="M36" s="23"/>
    </row>
    <row r="37" spans="1:16" ht="30" customHeight="1" x14ac:dyDescent="0.2">
      <c r="A37" s="389" t="s">
        <v>204</v>
      </c>
      <c r="B37" s="390"/>
      <c r="C37" s="390"/>
      <c r="D37" s="390"/>
      <c r="E37" s="390"/>
      <c r="F37" s="390"/>
      <c r="G37" s="476"/>
      <c r="H37" s="411">
        <v>0.05</v>
      </c>
      <c r="I37" s="39"/>
      <c r="J37" s="371" t="s">
        <v>67</v>
      </c>
      <c r="K37" s="372"/>
      <c r="L37" s="38"/>
      <c r="M37" s="38"/>
      <c r="O37" s="3">
        <f>+H37/9</f>
        <v>5.5555555555555558E-3</v>
      </c>
      <c r="P37" s="3">
        <f>+O37*5</f>
        <v>2.777777777777778E-2</v>
      </c>
    </row>
    <row r="38" spans="1:16" ht="30" customHeight="1" thickBot="1" x14ac:dyDescent="0.25">
      <c r="A38" s="391"/>
      <c r="B38" s="392"/>
      <c r="C38" s="392"/>
      <c r="D38" s="392"/>
      <c r="E38" s="392"/>
      <c r="F38" s="392"/>
      <c r="G38" s="477"/>
      <c r="H38" s="412"/>
      <c r="I38" s="39"/>
      <c r="J38" s="373"/>
      <c r="K38" s="374"/>
      <c r="L38" s="38"/>
      <c r="M38" s="38"/>
    </row>
    <row r="39" spans="1:16" ht="15.75" thickBot="1" x14ac:dyDescent="0.25">
      <c r="A39" s="404"/>
      <c r="B39" s="404"/>
      <c r="C39" s="404"/>
      <c r="D39" s="404"/>
      <c r="E39" s="404"/>
      <c r="F39" s="404"/>
      <c r="G39" s="404"/>
      <c r="H39" s="404"/>
      <c r="L39" s="23"/>
      <c r="M39" s="23"/>
    </row>
    <row r="40" spans="1:16" ht="50.1" customHeight="1" x14ac:dyDescent="0.2">
      <c r="A40" s="352" t="s">
        <v>1</v>
      </c>
      <c r="B40" s="353"/>
      <c r="C40" s="353"/>
      <c r="D40" s="353"/>
      <c r="E40" s="353"/>
      <c r="F40" s="353"/>
      <c r="G40" s="353"/>
      <c r="H40" s="353"/>
      <c r="I40" s="89" t="s">
        <v>20</v>
      </c>
      <c r="J40" s="90" t="s">
        <v>6</v>
      </c>
      <c r="K40" s="91" t="s">
        <v>14</v>
      </c>
      <c r="L40" s="23"/>
      <c r="M40" s="23"/>
    </row>
    <row r="41" spans="1:16" ht="45" customHeight="1" x14ac:dyDescent="0.2">
      <c r="A41" s="379" t="s">
        <v>205</v>
      </c>
      <c r="B41" s="451"/>
      <c r="C41" s="451"/>
      <c r="D41" s="451"/>
      <c r="E41" s="451"/>
      <c r="F41" s="451"/>
      <c r="G41" s="451"/>
      <c r="H41" s="451"/>
      <c r="I41" s="19">
        <v>0.05</v>
      </c>
      <c r="J41" s="19">
        <v>0.8</v>
      </c>
      <c r="K41" s="105">
        <f>+I41*J41</f>
        <v>4.0000000000000008E-2</v>
      </c>
      <c r="L41" s="26" t="s">
        <v>137</v>
      </c>
      <c r="M41" s="36"/>
      <c r="N41"/>
    </row>
    <row r="42" spans="1:16" ht="39.950000000000003" customHeight="1" thickBot="1" x14ac:dyDescent="0.25">
      <c r="A42" s="467"/>
      <c r="B42" s="468"/>
      <c r="C42" s="468"/>
      <c r="D42" s="468"/>
      <c r="E42" s="468"/>
      <c r="F42" s="468"/>
      <c r="G42" s="468"/>
      <c r="H42" s="469"/>
      <c r="I42" s="123"/>
      <c r="J42" s="93"/>
      <c r="K42" s="224"/>
      <c r="L42" s="36"/>
      <c r="M42" s="36"/>
      <c r="N42"/>
    </row>
    <row r="43" spans="1:16" ht="16.5" thickBot="1" x14ac:dyDescent="0.25">
      <c r="A43" s="395"/>
      <c r="B43" s="395"/>
      <c r="C43" s="395"/>
      <c r="D43" s="395"/>
      <c r="E43" s="395"/>
      <c r="F43" s="395"/>
      <c r="G43" s="395"/>
      <c r="H43" s="395"/>
      <c r="I43" s="72"/>
      <c r="J43" s="72"/>
      <c r="K43" s="226">
        <f>SUM(K41:K42)</f>
        <v>4.0000000000000008E-2</v>
      </c>
      <c r="L43" s="20"/>
      <c r="M43" s="23"/>
    </row>
    <row r="44" spans="1:16" ht="24" customHeight="1" thickBot="1" x14ac:dyDescent="0.25">
      <c r="A44" s="80"/>
      <c r="B44" s="80"/>
      <c r="C44" s="80"/>
      <c r="D44" s="80"/>
      <c r="E44" s="80"/>
      <c r="F44" s="80"/>
      <c r="G44" s="80"/>
      <c r="H44" s="80"/>
      <c r="I44" s="20"/>
      <c r="J44" s="22"/>
      <c r="K44" s="20"/>
      <c r="L44" s="23"/>
      <c r="M44" s="23"/>
    </row>
    <row r="45" spans="1:16" ht="50.1" customHeight="1" x14ac:dyDescent="0.2">
      <c r="A45" s="423" t="s">
        <v>2</v>
      </c>
      <c r="B45" s="424"/>
      <c r="C45" s="424"/>
      <c r="D45" s="424"/>
      <c r="E45" s="424"/>
      <c r="F45" s="424"/>
      <c r="G45" s="424"/>
      <c r="H45" s="424"/>
      <c r="I45" s="96" t="s">
        <v>3</v>
      </c>
      <c r="J45" s="96" t="s">
        <v>20</v>
      </c>
      <c r="K45" s="96" t="s">
        <v>4</v>
      </c>
      <c r="L45" s="98" t="s">
        <v>5</v>
      </c>
      <c r="M45" s="23"/>
    </row>
    <row r="46" spans="1:16" ht="39.950000000000003" customHeight="1" x14ac:dyDescent="0.2">
      <c r="A46" s="379" t="s">
        <v>69</v>
      </c>
      <c r="B46" s="380"/>
      <c r="C46" s="380"/>
      <c r="D46" s="380"/>
      <c r="E46" s="380"/>
      <c r="F46" s="380"/>
      <c r="G46" s="380"/>
      <c r="H46" s="380"/>
      <c r="I46" s="16">
        <v>43464</v>
      </c>
      <c r="J46" s="54">
        <v>0.02</v>
      </c>
      <c r="K46" s="19">
        <v>0.8</v>
      </c>
      <c r="L46" s="105">
        <f>+J46*K46</f>
        <v>1.6E-2</v>
      </c>
      <c r="M46" s="23" t="s">
        <v>137</v>
      </c>
    </row>
    <row r="47" spans="1:16" ht="50.1" customHeight="1" x14ac:dyDescent="0.2">
      <c r="A47" s="478" t="s">
        <v>70</v>
      </c>
      <c r="B47" s="479"/>
      <c r="C47" s="479"/>
      <c r="D47" s="479"/>
      <c r="E47" s="479"/>
      <c r="F47" s="479"/>
      <c r="G47" s="479"/>
      <c r="H47" s="480"/>
      <c r="I47" s="16">
        <v>43464</v>
      </c>
      <c r="J47" s="54">
        <v>1.4999999999999999E-2</v>
      </c>
      <c r="K47" s="19">
        <v>0.8</v>
      </c>
      <c r="L47" s="105">
        <f>+J47*K47</f>
        <v>1.2E-2</v>
      </c>
      <c r="M47" s="23" t="s">
        <v>137</v>
      </c>
    </row>
    <row r="48" spans="1:16" ht="50.1" customHeight="1" x14ac:dyDescent="0.2">
      <c r="A48" s="375" t="s">
        <v>175</v>
      </c>
      <c r="B48" s="376"/>
      <c r="C48" s="376"/>
      <c r="D48" s="376"/>
      <c r="E48" s="376"/>
      <c r="F48" s="376"/>
      <c r="G48" s="376"/>
      <c r="H48" s="465"/>
      <c r="I48" s="16">
        <v>43464</v>
      </c>
      <c r="J48" s="69">
        <v>1.4999999999999999E-2</v>
      </c>
      <c r="K48" s="19">
        <v>0.8</v>
      </c>
      <c r="L48" s="105">
        <f>+J48*K48</f>
        <v>1.2E-2</v>
      </c>
      <c r="M48" s="23" t="s">
        <v>137</v>
      </c>
    </row>
    <row r="49" spans="1:16" ht="39.950000000000003" customHeight="1" thickBot="1" x14ac:dyDescent="0.25">
      <c r="A49" s="473"/>
      <c r="B49" s="474"/>
      <c r="C49" s="474"/>
      <c r="D49" s="474"/>
      <c r="E49" s="474"/>
      <c r="F49" s="474"/>
      <c r="G49" s="474"/>
      <c r="H49" s="475"/>
      <c r="I49" s="101"/>
      <c r="J49" s="117"/>
      <c r="K49" s="93"/>
      <c r="L49" s="224"/>
      <c r="M49" s="23"/>
    </row>
    <row r="50" spans="1:16" ht="16.5" thickBot="1" x14ac:dyDescent="0.25">
      <c r="A50" s="80"/>
      <c r="B50" s="80"/>
      <c r="C50" s="80"/>
      <c r="D50" s="80"/>
      <c r="E50" s="80"/>
      <c r="F50" s="80"/>
      <c r="G50" s="80"/>
      <c r="H50" s="80"/>
      <c r="I50" s="20"/>
      <c r="J50" s="72"/>
      <c r="K50" s="72"/>
      <c r="L50" s="112">
        <f>SUM(L46:L49)</f>
        <v>0.04</v>
      </c>
      <c r="M50" s="20"/>
    </row>
    <row r="51" spans="1:16" ht="24" customHeight="1" thickBot="1" x14ac:dyDescent="0.25">
      <c r="A51" s="80"/>
      <c r="B51" s="80"/>
      <c r="C51" s="80"/>
      <c r="D51" s="80"/>
      <c r="E51" s="80"/>
      <c r="F51" s="80"/>
      <c r="G51" s="80"/>
      <c r="H51" s="80"/>
      <c r="I51" s="20"/>
      <c r="J51" s="22"/>
      <c r="K51" s="20"/>
      <c r="L51" s="20"/>
      <c r="M51" s="23"/>
    </row>
    <row r="52" spans="1:16" ht="50.1" customHeight="1" x14ac:dyDescent="0.2">
      <c r="A52" s="397" t="s">
        <v>10</v>
      </c>
      <c r="B52" s="398"/>
      <c r="C52" s="398"/>
      <c r="D52" s="398"/>
      <c r="E52" s="398"/>
      <c r="F52" s="398"/>
      <c r="G52" s="398"/>
      <c r="H52" s="52" t="s">
        <v>20</v>
      </c>
      <c r="J52" s="352" t="s">
        <v>16</v>
      </c>
      <c r="K52" s="401"/>
      <c r="L52" s="23"/>
      <c r="M52" s="23"/>
    </row>
    <row r="53" spans="1:16" ht="45" customHeight="1" x14ac:dyDescent="0.2">
      <c r="A53" s="389" t="s">
        <v>279</v>
      </c>
      <c r="B53" s="390"/>
      <c r="C53" s="390"/>
      <c r="D53" s="390"/>
      <c r="E53" s="390"/>
      <c r="F53" s="390"/>
      <c r="G53" s="476"/>
      <c r="H53" s="411">
        <v>0.04</v>
      </c>
      <c r="I53" s="39"/>
      <c r="J53" s="371" t="s">
        <v>67</v>
      </c>
      <c r="K53" s="372"/>
      <c r="L53" s="38"/>
      <c r="M53" s="38"/>
    </row>
    <row r="54" spans="1:16" ht="45" customHeight="1" thickBot="1" x14ac:dyDescent="0.25">
      <c r="A54" s="391"/>
      <c r="B54" s="392"/>
      <c r="C54" s="392"/>
      <c r="D54" s="392"/>
      <c r="E54" s="392"/>
      <c r="F54" s="392"/>
      <c r="G54" s="477"/>
      <c r="H54" s="412"/>
      <c r="I54" s="34"/>
      <c r="J54" s="373"/>
      <c r="K54" s="374"/>
      <c r="L54" s="30"/>
      <c r="M54" s="30"/>
      <c r="O54" s="3">
        <f>+H53/9</f>
        <v>4.4444444444444444E-3</v>
      </c>
      <c r="P54" s="3">
        <f>+O54*5</f>
        <v>2.2222222222222223E-2</v>
      </c>
    </row>
    <row r="55" spans="1:16" ht="15.75" thickBot="1" x14ac:dyDescent="0.25">
      <c r="A55" s="396"/>
      <c r="B55" s="396"/>
      <c r="C55" s="396"/>
      <c r="D55" s="396"/>
      <c r="E55" s="396"/>
      <c r="F55" s="396"/>
      <c r="G55" s="396"/>
      <c r="H55" s="396"/>
      <c r="I55" s="23"/>
      <c r="J55" s="36"/>
      <c r="K55" s="36"/>
      <c r="L55" s="23"/>
      <c r="M55" s="23"/>
    </row>
    <row r="56" spans="1:16" ht="50.1" customHeight="1" x14ac:dyDescent="0.2">
      <c r="A56" s="352" t="s">
        <v>1</v>
      </c>
      <c r="B56" s="353"/>
      <c r="C56" s="353"/>
      <c r="D56" s="353"/>
      <c r="E56" s="353"/>
      <c r="F56" s="353"/>
      <c r="G56" s="353"/>
      <c r="H56" s="353"/>
      <c r="I56" s="89" t="s">
        <v>20</v>
      </c>
      <c r="J56" s="90" t="s">
        <v>6</v>
      </c>
      <c r="K56" s="91" t="s">
        <v>14</v>
      </c>
      <c r="L56" s="23"/>
      <c r="M56" s="23"/>
    </row>
    <row r="57" spans="1:16" ht="39.950000000000003" customHeight="1" x14ac:dyDescent="0.2">
      <c r="A57" s="427" t="s">
        <v>97</v>
      </c>
      <c r="B57" s="472"/>
      <c r="C57" s="472"/>
      <c r="D57" s="472"/>
      <c r="E57" s="472"/>
      <c r="F57" s="472"/>
      <c r="G57" s="472"/>
      <c r="H57" s="472"/>
      <c r="I57" s="17">
        <v>0.02</v>
      </c>
      <c r="J57" s="18">
        <v>0.7</v>
      </c>
      <c r="K57" s="99">
        <f>+I57*J57</f>
        <v>1.3999999999999999E-2</v>
      </c>
      <c r="L57" s="148" t="s">
        <v>137</v>
      </c>
      <c r="M57" s="147"/>
    </row>
    <row r="58" spans="1:16" ht="50.1" customHeight="1" thickBot="1" x14ac:dyDescent="0.25">
      <c r="A58" s="467" t="s">
        <v>156</v>
      </c>
      <c r="B58" s="468"/>
      <c r="C58" s="468"/>
      <c r="D58" s="468"/>
      <c r="E58" s="468"/>
      <c r="F58" s="468"/>
      <c r="G58" s="468"/>
      <c r="H58" s="469"/>
      <c r="I58" s="122">
        <v>0.02</v>
      </c>
      <c r="J58" s="106">
        <v>0.8</v>
      </c>
      <c r="K58" s="94">
        <f>+I58*J58</f>
        <v>1.6E-2</v>
      </c>
      <c r="L58" s="74" t="s">
        <v>177</v>
      </c>
      <c r="M58" s="147"/>
    </row>
    <row r="59" spans="1:16" ht="16.5" thickBot="1" x14ac:dyDescent="0.25">
      <c r="A59" s="395"/>
      <c r="B59" s="395"/>
      <c r="C59" s="395"/>
      <c r="D59" s="395"/>
      <c r="E59" s="395"/>
      <c r="F59" s="395"/>
      <c r="G59" s="395"/>
      <c r="H59" s="395"/>
      <c r="I59" s="20"/>
      <c r="J59" s="22"/>
      <c r="K59" s="95">
        <f>+K57+K58</f>
        <v>0.03</v>
      </c>
      <c r="L59" s="146"/>
      <c r="M59" s="147"/>
    </row>
    <row r="60" spans="1:16" ht="15.75" x14ac:dyDescent="0.2">
      <c r="A60" s="80"/>
      <c r="B60" s="80"/>
      <c r="C60" s="80"/>
      <c r="D60" s="80"/>
      <c r="E60" s="80"/>
      <c r="F60" s="80"/>
      <c r="G60" s="80"/>
      <c r="H60" s="80"/>
      <c r="I60" s="20"/>
      <c r="J60" s="22"/>
      <c r="K60" s="72"/>
      <c r="L60" s="74"/>
      <c r="M60" s="74"/>
    </row>
    <row r="61" spans="1:16" ht="24" customHeight="1" thickBot="1" x14ac:dyDescent="0.25">
      <c r="A61" s="80"/>
      <c r="B61" s="80"/>
      <c r="C61" s="80"/>
      <c r="D61" s="80"/>
      <c r="E61" s="80"/>
      <c r="F61" s="80"/>
      <c r="G61" s="80"/>
      <c r="H61" s="80"/>
      <c r="I61" s="20"/>
      <c r="J61" s="22"/>
      <c r="K61" s="72"/>
      <c r="L61" s="74"/>
      <c r="M61" s="74"/>
    </row>
    <row r="62" spans="1:16" ht="47.25" x14ac:dyDescent="0.2">
      <c r="A62" s="423" t="s">
        <v>2</v>
      </c>
      <c r="B62" s="424"/>
      <c r="C62" s="424"/>
      <c r="D62" s="424"/>
      <c r="E62" s="424"/>
      <c r="F62" s="424"/>
      <c r="G62" s="424"/>
      <c r="H62" s="424"/>
      <c r="I62" s="96" t="s">
        <v>3</v>
      </c>
      <c r="J62" s="96" t="s">
        <v>20</v>
      </c>
      <c r="K62" s="125" t="s">
        <v>4</v>
      </c>
      <c r="L62" s="126" t="s">
        <v>5</v>
      </c>
      <c r="M62" s="74"/>
    </row>
    <row r="63" spans="1:16" ht="50.1" customHeight="1" x14ac:dyDescent="0.2">
      <c r="A63" s="427" t="s">
        <v>71</v>
      </c>
      <c r="B63" s="441"/>
      <c r="C63" s="441"/>
      <c r="D63" s="441"/>
      <c r="E63" s="441"/>
      <c r="F63" s="441"/>
      <c r="G63" s="441"/>
      <c r="H63" s="441"/>
      <c r="I63" s="1">
        <v>44195</v>
      </c>
      <c r="J63" s="8">
        <v>0.02</v>
      </c>
      <c r="K63" s="68">
        <v>0.7</v>
      </c>
      <c r="L63" s="99">
        <f>+J63*K63</f>
        <v>1.3999999999999999E-2</v>
      </c>
      <c r="M63" s="74" t="s">
        <v>176</v>
      </c>
    </row>
    <row r="64" spans="1:16" s="29" customFormat="1" ht="50.1" customHeight="1" x14ac:dyDescent="0.2">
      <c r="A64" s="379" t="s">
        <v>72</v>
      </c>
      <c r="B64" s="422"/>
      <c r="C64" s="422"/>
      <c r="D64" s="422"/>
      <c r="E64" s="422"/>
      <c r="F64" s="422"/>
      <c r="G64" s="422"/>
      <c r="H64" s="422"/>
      <c r="I64" s="1">
        <v>44195</v>
      </c>
      <c r="J64" s="28">
        <v>0.01</v>
      </c>
      <c r="K64" s="68">
        <v>0.8</v>
      </c>
      <c r="L64" s="99">
        <f>+J64*K64</f>
        <v>8.0000000000000002E-3</v>
      </c>
      <c r="M64" s="74" t="s">
        <v>215</v>
      </c>
    </row>
    <row r="65" spans="1:13" s="29" customFormat="1" ht="50.1" customHeight="1" thickBot="1" x14ac:dyDescent="0.25">
      <c r="A65" s="381" t="s">
        <v>216</v>
      </c>
      <c r="B65" s="382"/>
      <c r="C65" s="382"/>
      <c r="D65" s="382"/>
      <c r="E65" s="382"/>
      <c r="F65" s="382"/>
      <c r="G65" s="382"/>
      <c r="H65" s="382"/>
      <c r="I65" s="1">
        <v>44195</v>
      </c>
      <c r="J65" s="110">
        <v>0.01</v>
      </c>
      <c r="K65" s="103">
        <v>0.8</v>
      </c>
      <c r="L65" s="94">
        <f>+J65*K65</f>
        <v>8.0000000000000002E-3</v>
      </c>
      <c r="M65" s="74" t="s">
        <v>177</v>
      </c>
    </row>
    <row r="66" spans="1:13" ht="16.5" thickBot="1" x14ac:dyDescent="0.25">
      <c r="A66" s="80"/>
      <c r="B66" s="80"/>
      <c r="C66" s="80"/>
      <c r="D66" s="80"/>
      <c r="E66" s="80"/>
      <c r="F66" s="80"/>
      <c r="G66" s="80"/>
      <c r="H66" s="80"/>
      <c r="I66" s="20"/>
      <c r="J66" s="20"/>
      <c r="K66" s="72"/>
      <c r="L66" s="116">
        <f>SUM(L63:L65)</f>
        <v>0.03</v>
      </c>
      <c r="M66" s="124"/>
    </row>
    <row r="67" spans="1:13" ht="15.75" x14ac:dyDescent="0.2">
      <c r="A67" s="80"/>
      <c r="B67" s="80"/>
      <c r="C67" s="80"/>
      <c r="D67" s="80"/>
      <c r="E67" s="80"/>
      <c r="F67" s="80"/>
      <c r="G67" s="80"/>
      <c r="H67" s="80"/>
      <c r="I67" s="20"/>
      <c r="J67" s="20"/>
      <c r="K67" s="20"/>
      <c r="L67" s="20"/>
      <c r="M67" s="88"/>
    </row>
  </sheetData>
  <mergeCells count="57">
    <mergeCell ref="A5:M5"/>
    <mergeCell ref="A7:M7"/>
    <mergeCell ref="J22:K23"/>
    <mergeCell ref="A9:B9"/>
    <mergeCell ref="C9:D9"/>
    <mergeCell ref="E9:F9"/>
    <mergeCell ref="H11:H12"/>
    <mergeCell ref="A22:G23"/>
    <mergeCell ref="H22:H23"/>
    <mergeCell ref="M11:M13"/>
    <mergeCell ref="A13:G15"/>
    <mergeCell ref="H13:H15"/>
    <mergeCell ref="J16:K16"/>
    <mergeCell ref="M16:M18"/>
    <mergeCell ref="J17:K17"/>
    <mergeCell ref="J18:K18"/>
    <mergeCell ref="J19:K19"/>
    <mergeCell ref="A21:G21"/>
    <mergeCell ref="J21:K21"/>
    <mergeCell ref="A25:H25"/>
    <mergeCell ref="A26:H26"/>
    <mergeCell ref="A11:G12"/>
    <mergeCell ref="A32:H32"/>
    <mergeCell ref="A35:H35"/>
    <mergeCell ref="A36:G36"/>
    <mergeCell ref="A27:H27"/>
    <mergeCell ref="A29:H29"/>
    <mergeCell ref="A30:H30"/>
    <mergeCell ref="A31:H31"/>
    <mergeCell ref="J36:K36"/>
    <mergeCell ref="A46:H46"/>
    <mergeCell ref="A47:H47"/>
    <mergeCell ref="A48:H48"/>
    <mergeCell ref="A39:H39"/>
    <mergeCell ref="A40:H40"/>
    <mergeCell ref="A41:H41"/>
    <mergeCell ref="A42:H42"/>
    <mergeCell ref="A43:H43"/>
    <mergeCell ref="A45:H45"/>
    <mergeCell ref="A37:G38"/>
    <mergeCell ref="H37:H38"/>
    <mergeCell ref="J37:K38"/>
    <mergeCell ref="A56:H56"/>
    <mergeCell ref="A49:H49"/>
    <mergeCell ref="A52:G52"/>
    <mergeCell ref="J52:K52"/>
    <mergeCell ref="A53:G54"/>
    <mergeCell ref="H53:H54"/>
    <mergeCell ref="A55:H55"/>
    <mergeCell ref="J53:K54"/>
    <mergeCell ref="A64:H64"/>
    <mergeCell ref="A65:H65"/>
    <mergeCell ref="A57:H57"/>
    <mergeCell ref="A58:H58"/>
    <mergeCell ref="A59:H59"/>
    <mergeCell ref="A62:H62"/>
    <mergeCell ref="A63:H63"/>
  </mergeCells>
  <printOptions horizontalCentered="1"/>
  <pageMargins left="0.48" right="0.28000000000000003" top="0.35433070866141736" bottom="0.31496062992125984" header="0" footer="0"/>
  <pageSetup scale="42" orientation="landscape" horizontalDpi="1200" verticalDpi="1200" r:id="rId1"/>
  <headerFooter alignWithMargins="0"/>
  <rowBreaks count="1" manualBreakCount="1">
    <brk id="34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view="pageBreakPreview" topLeftCell="A40" zoomScale="80" zoomScaleSheetLayoutView="80" workbookViewId="0">
      <selection activeCell="C10" sqref="C10"/>
    </sheetView>
  </sheetViews>
  <sheetFormatPr baseColWidth="10" defaultColWidth="11.42578125" defaultRowHeight="15" x14ac:dyDescent="0.2"/>
  <cols>
    <col min="1" max="1" width="16.5703125" style="3" customWidth="1"/>
    <col min="2" max="2" width="14.5703125" style="3" customWidth="1"/>
    <col min="3" max="3" width="11.42578125" style="3"/>
    <col min="4" max="4" width="13.85546875" style="3" customWidth="1"/>
    <col min="5" max="6" width="11.42578125" style="3"/>
    <col min="7" max="7" width="16.5703125" style="3" customWidth="1"/>
    <col min="8" max="8" width="15.28515625" style="3" customWidth="1"/>
    <col min="9" max="9" width="15.7109375" style="3" customWidth="1"/>
    <col min="10" max="10" width="18.5703125" style="3" customWidth="1"/>
    <col min="11" max="11" width="24.5703125" style="3" bestFit="1" customWidth="1"/>
    <col min="12" max="12" width="18" style="3" customWidth="1"/>
    <col min="13" max="13" width="23.85546875" style="3" customWidth="1"/>
    <col min="14" max="14" width="4.140625" style="3" customWidth="1"/>
    <col min="15" max="15" width="20.5703125" style="3" customWidth="1"/>
    <col min="16" max="16" width="0" style="3" hidden="1" customWidth="1"/>
    <col min="17" max="17" width="22.85546875" style="3" hidden="1" customWidth="1"/>
    <col min="18" max="20" width="0" style="3" hidden="1" customWidth="1"/>
    <col min="21" max="16384" width="11.42578125" style="3"/>
  </cols>
  <sheetData>
    <row r="1" spans="1:21" s="23" customFormat="1" ht="24" customHeight="1" x14ac:dyDescent="0.2">
      <c r="A1" s="82"/>
      <c r="B1" s="82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21" s="23" customFormat="1" ht="24" customHeight="1" x14ac:dyDescent="0.2">
      <c r="A2" s="82"/>
      <c r="B2" s="82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21" s="23" customFormat="1" ht="24" customHeight="1" x14ac:dyDescent="0.2">
      <c r="A3" s="82"/>
      <c r="B3" s="8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21" s="23" customFormat="1" ht="24" customHeight="1" thickBot="1" x14ac:dyDescent="0.25">
      <c r="A4" s="82"/>
      <c r="B4" s="82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21" s="23" customFormat="1" ht="24" customHeight="1" thickBot="1" x14ac:dyDescent="0.25">
      <c r="A5" s="419" t="s">
        <v>17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1"/>
    </row>
    <row r="6" spans="1:21" s="23" customFormat="1" ht="15.75" thickBo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21" ht="39.75" customHeight="1" thickBot="1" x14ac:dyDescent="0.25">
      <c r="A7" s="349" t="s">
        <v>65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367"/>
    </row>
    <row r="8" spans="1:21" s="23" customFormat="1" ht="16.5" thickBo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21" ht="25.5" customHeight="1" thickBot="1" x14ac:dyDescent="0.25">
      <c r="A9" s="366" t="s">
        <v>0</v>
      </c>
      <c r="B9" s="367"/>
      <c r="C9" s="368">
        <v>43465</v>
      </c>
      <c r="D9" s="369"/>
      <c r="E9" s="370"/>
      <c r="F9" s="370"/>
      <c r="G9" s="83"/>
      <c r="H9" s="83"/>
      <c r="I9" s="83"/>
      <c r="J9" s="23"/>
      <c r="K9" s="23"/>
      <c r="L9" s="83"/>
      <c r="M9" s="10"/>
    </row>
    <row r="10" spans="1:21" ht="27" customHeight="1" thickBo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49"/>
    </row>
    <row r="11" spans="1:21" ht="29.25" customHeight="1" x14ac:dyDescent="0.2">
      <c r="A11" s="352" t="s">
        <v>19</v>
      </c>
      <c r="B11" s="353"/>
      <c r="C11" s="353"/>
      <c r="D11" s="353"/>
      <c r="E11" s="353"/>
      <c r="F11" s="353"/>
      <c r="G11" s="353"/>
      <c r="H11" s="483" t="s">
        <v>20</v>
      </c>
      <c r="I11" s="74"/>
      <c r="J11" s="74"/>
      <c r="K11" s="74"/>
      <c r="L11" s="74"/>
      <c r="M11" s="429" t="s">
        <v>21</v>
      </c>
      <c r="O11"/>
    </row>
    <row r="12" spans="1:21" ht="24" customHeight="1" x14ac:dyDescent="0.2">
      <c r="A12" s="354"/>
      <c r="B12" s="355"/>
      <c r="C12" s="355"/>
      <c r="D12" s="355"/>
      <c r="E12" s="355"/>
      <c r="F12" s="355"/>
      <c r="G12" s="355"/>
      <c r="H12" s="484"/>
      <c r="I12" s="74"/>
      <c r="J12" s="74"/>
      <c r="K12" s="74"/>
      <c r="L12" s="74"/>
      <c r="M12" s="430"/>
      <c r="O12"/>
    </row>
    <row r="13" spans="1:21" ht="24" customHeight="1" x14ac:dyDescent="0.2">
      <c r="A13" s="437" t="s">
        <v>73</v>
      </c>
      <c r="B13" s="355"/>
      <c r="C13" s="355"/>
      <c r="D13" s="355"/>
      <c r="E13" s="355"/>
      <c r="F13" s="355"/>
      <c r="G13" s="355"/>
      <c r="H13" s="458">
        <v>0.14000000000000001</v>
      </c>
      <c r="I13" s="74"/>
      <c r="J13" s="74"/>
      <c r="K13" s="74"/>
      <c r="L13" s="74"/>
      <c r="M13" s="430"/>
      <c r="O13"/>
    </row>
    <row r="14" spans="1:21" ht="24" customHeight="1" thickBot="1" x14ac:dyDescent="0.25">
      <c r="A14" s="354"/>
      <c r="B14" s="355"/>
      <c r="C14" s="355"/>
      <c r="D14" s="355"/>
      <c r="E14" s="355"/>
      <c r="F14" s="355"/>
      <c r="G14" s="355"/>
      <c r="H14" s="459"/>
      <c r="I14" s="74"/>
      <c r="J14" s="74"/>
      <c r="K14" s="74"/>
      <c r="L14" s="74"/>
      <c r="M14" s="70">
        <f>+K28+K45+K62+K80</f>
        <v>8.696000000000001E-2</v>
      </c>
      <c r="O14" s="14"/>
      <c r="P14" s="63">
        <v>3</v>
      </c>
      <c r="Q14" s="63">
        <v>2.2999999999999998</v>
      </c>
      <c r="R14" s="13">
        <f>+Q14/P14</f>
        <v>0.76666666666666661</v>
      </c>
      <c r="T14" s="3" t="s">
        <v>29</v>
      </c>
      <c r="U14" s="242">
        <f>+O24+O40+O58+O76</f>
        <v>7.7777777777777779E-2</v>
      </c>
    </row>
    <row r="15" spans="1:21" ht="24" customHeight="1" thickBot="1" x14ac:dyDescent="0.25">
      <c r="A15" s="361"/>
      <c r="B15" s="362"/>
      <c r="C15" s="362"/>
      <c r="D15" s="362"/>
      <c r="E15" s="362"/>
      <c r="F15" s="362"/>
      <c r="G15" s="362"/>
      <c r="H15" s="460"/>
      <c r="I15" s="74"/>
      <c r="J15" s="74"/>
      <c r="K15" s="74"/>
      <c r="L15" s="74"/>
      <c r="M15" s="71"/>
      <c r="O15"/>
      <c r="P15" s="63">
        <v>3</v>
      </c>
      <c r="Q15" s="63">
        <v>2.8</v>
      </c>
      <c r="R15" s="13">
        <f>+Q15/P15</f>
        <v>0.93333333333333324</v>
      </c>
    </row>
    <row r="16" spans="1:21" ht="24" customHeight="1" x14ac:dyDescent="0.2">
      <c r="A16" s="23"/>
      <c r="B16" s="23"/>
      <c r="C16" s="23"/>
      <c r="D16" s="23"/>
      <c r="E16" s="23"/>
      <c r="F16" s="23"/>
      <c r="G16" s="23"/>
      <c r="H16" s="74"/>
      <c r="I16" s="74"/>
      <c r="J16" s="481"/>
      <c r="K16" s="482"/>
      <c r="L16" s="74"/>
      <c r="M16" s="429" t="s">
        <v>22</v>
      </c>
      <c r="O16"/>
      <c r="P16" s="63">
        <f>SUM(P14:P15)</f>
        <v>6</v>
      </c>
      <c r="Q16" s="63">
        <f>SUM(Q14:Q15)</f>
        <v>5.0999999999999996</v>
      </c>
      <c r="R16" s="13">
        <f>+Q16/P16</f>
        <v>0.85</v>
      </c>
    </row>
    <row r="17" spans="1:17" ht="24" customHeight="1" x14ac:dyDescent="0.2">
      <c r="A17" s="36"/>
      <c r="B17" s="36"/>
      <c r="C17" s="36"/>
      <c r="D17" s="36"/>
      <c r="E17" s="36"/>
      <c r="F17" s="36"/>
      <c r="G17" s="36"/>
      <c r="H17" s="127"/>
      <c r="I17" s="74"/>
      <c r="J17" s="481"/>
      <c r="K17" s="482"/>
      <c r="L17" s="74"/>
      <c r="M17" s="430"/>
      <c r="O17"/>
    </row>
    <row r="18" spans="1:17" ht="29.25" customHeight="1" x14ac:dyDescent="0.2">
      <c r="A18" s="36"/>
      <c r="B18" s="36"/>
      <c r="C18" s="36"/>
      <c r="D18" s="36"/>
      <c r="E18" s="36"/>
      <c r="F18" s="36"/>
      <c r="G18" s="36"/>
      <c r="H18" s="127"/>
      <c r="I18" s="74"/>
      <c r="J18" s="481"/>
      <c r="K18" s="482"/>
      <c r="L18" s="74"/>
      <c r="M18" s="430"/>
      <c r="O18"/>
    </row>
    <row r="19" spans="1:17" ht="29.25" customHeight="1" thickBot="1" x14ac:dyDescent="0.25">
      <c r="A19" s="36"/>
      <c r="B19" s="36"/>
      <c r="C19" s="36"/>
      <c r="D19" s="36"/>
      <c r="E19" s="36"/>
      <c r="F19" s="36"/>
      <c r="G19" s="36"/>
      <c r="H19" s="127"/>
      <c r="I19" s="74"/>
      <c r="J19" s="481"/>
      <c r="K19" s="482"/>
      <c r="L19" s="74"/>
      <c r="M19" s="70">
        <f>+L35+L53+L70+L87</f>
        <v>8.7000000000000008E-2</v>
      </c>
      <c r="O19" s="14"/>
    </row>
    <row r="20" spans="1:17" ht="24" customHeight="1" thickBot="1" x14ac:dyDescent="0.25">
      <c r="A20" s="21"/>
      <c r="B20" s="21"/>
      <c r="C20" s="21"/>
      <c r="D20" s="21"/>
      <c r="E20" s="21"/>
      <c r="F20" s="21"/>
      <c r="G20" s="21"/>
      <c r="H20" s="72"/>
      <c r="I20" s="74"/>
      <c r="J20" s="74"/>
      <c r="K20" s="74"/>
      <c r="L20" s="74"/>
      <c r="M20" s="72"/>
      <c r="O20"/>
      <c r="Q20" s="5"/>
    </row>
    <row r="21" spans="1:17" ht="50.1" customHeight="1" x14ac:dyDescent="0.2">
      <c r="A21" s="402" t="s">
        <v>8</v>
      </c>
      <c r="B21" s="403"/>
      <c r="C21" s="403"/>
      <c r="D21" s="403"/>
      <c r="E21" s="403"/>
      <c r="F21" s="403"/>
      <c r="G21" s="403"/>
      <c r="H21" s="52" t="s">
        <v>20</v>
      </c>
      <c r="I21"/>
      <c r="J21" s="352" t="s">
        <v>16</v>
      </c>
      <c r="K21" s="401"/>
      <c r="L21" s="36"/>
      <c r="M21" s="20"/>
      <c r="O21" s="5"/>
      <c r="Q21" s="5"/>
    </row>
    <row r="22" spans="1:17" ht="24" customHeight="1" x14ac:dyDescent="0.2">
      <c r="A22" s="379" t="s">
        <v>74</v>
      </c>
      <c r="B22" s="380"/>
      <c r="C22" s="380"/>
      <c r="D22" s="380"/>
      <c r="E22" s="380"/>
      <c r="F22" s="380"/>
      <c r="G22" s="380"/>
      <c r="H22" s="454">
        <v>0.03</v>
      </c>
      <c r="I22" s="37"/>
      <c r="J22" s="371" t="s">
        <v>76</v>
      </c>
      <c r="K22" s="372"/>
      <c r="L22" s="26"/>
      <c r="M22" s="20"/>
      <c r="O22" s="5"/>
      <c r="Q22" s="5"/>
    </row>
    <row r="23" spans="1:17" ht="24" customHeight="1" thickBot="1" x14ac:dyDescent="0.25">
      <c r="A23" s="381"/>
      <c r="B23" s="382"/>
      <c r="C23" s="382"/>
      <c r="D23" s="382"/>
      <c r="E23" s="382"/>
      <c r="F23" s="382"/>
      <c r="G23" s="382"/>
      <c r="H23" s="455"/>
      <c r="I23" s="37"/>
      <c r="J23" s="373"/>
      <c r="K23" s="374"/>
      <c r="L23" s="26"/>
      <c r="M23" s="20"/>
      <c r="O23" s="5">
        <f>+H22/9</f>
        <v>3.3333333333333331E-3</v>
      </c>
      <c r="Q23" s="5"/>
    </row>
    <row r="24" spans="1:17" ht="20.25" customHeight="1" thickBot="1" x14ac:dyDescent="0.25">
      <c r="A24" s="21"/>
      <c r="B24" s="21"/>
      <c r="C24" s="21"/>
      <c r="D24" s="21"/>
      <c r="E24" s="21"/>
      <c r="F24" s="21"/>
      <c r="G24" s="21"/>
      <c r="H24" s="22"/>
      <c r="I24" s="23"/>
      <c r="J24" s="23"/>
      <c r="K24" s="23"/>
      <c r="L24" s="23"/>
      <c r="M24" s="23"/>
      <c r="O24" s="3">
        <f>+O23*5</f>
        <v>1.6666666666666666E-2</v>
      </c>
      <c r="Q24" s="5"/>
    </row>
    <row r="25" spans="1:17" ht="50.1" customHeight="1" x14ac:dyDescent="0.2">
      <c r="A25" s="352" t="s">
        <v>1</v>
      </c>
      <c r="B25" s="353"/>
      <c r="C25" s="353"/>
      <c r="D25" s="353"/>
      <c r="E25" s="353"/>
      <c r="F25" s="353"/>
      <c r="G25" s="353"/>
      <c r="H25" s="353"/>
      <c r="I25" s="89" t="s">
        <v>20</v>
      </c>
      <c r="J25" s="90" t="s">
        <v>6</v>
      </c>
      <c r="K25" s="91" t="s">
        <v>14</v>
      </c>
      <c r="L25" s="23"/>
      <c r="M25" s="23"/>
      <c r="Q25" s="5"/>
    </row>
    <row r="26" spans="1:17" ht="42.75" customHeight="1" x14ac:dyDescent="0.2">
      <c r="A26" s="379" t="s">
        <v>114</v>
      </c>
      <c r="B26" s="451"/>
      <c r="C26" s="451"/>
      <c r="D26" s="451"/>
      <c r="E26" s="451"/>
      <c r="F26" s="451"/>
      <c r="G26" s="451"/>
      <c r="H26" s="451"/>
      <c r="I26" s="19">
        <v>0.03</v>
      </c>
      <c r="J26" s="19">
        <v>0.53200000000000003</v>
      </c>
      <c r="K26" s="105">
        <f>+I26*J26</f>
        <v>1.5960000000000002E-2</v>
      </c>
      <c r="L26" s="23" t="s">
        <v>138</v>
      </c>
      <c r="M26" s="26"/>
      <c r="Q26" s="5"/>
    </row>
    <row r="27" spans="1:17" ht="42.75" customHeight="1" thickBot="1" x14ac:dyDescent="0.25">
      <c r="A27" s="399"/>
      <c r="B27" s="400"/>
      <c r="C27" s="400"/>
      <c r="D27" s="400"/>
      <c r="E27" s="400"/>
      <c r="F27" s="400"/>
      <c r="G27" s="400"/>
      <c r="H27" s="450"/>
      <c r="I27" s="93"/>
      <c r="J27" s="93"/>
      <c r="K27" s="104"/>
      <c r="L27" s="23"/>
      <c r="M27" s="26"/>
      <c r="Q27" s="5"/>
    </row>
    <row r="28" spans="1:17" ht="16.5" thickBot="1" x14ac:dyDescent="0.25">
      <c r="A28" s="395"/>
      <c r="B28" s="395"/>
      <c r="C28" s="395"/>
      <c r="D28" s="395"/>
      <c r="E28" s="395"/>
      <c r="F28" s="395"/>
      <c r="G28" s="395"/>
      <c r="H28" s="395"/>
      <c r="I28" s="72"/>
      <c r="J28" s="72"/>
      <c r="K28" s="226">
        <f>SUM(K26:K27)</f>
        <v>1.5960000000000002E-2</v>
      </c>
      <c r="L28" s="23"/>
      <c r="M28" s="24"/>
      <c r="N28" s="9"/>
      <c r="O28" s="9"/>
    </row>
    <row r="29" spans="1:17" ht="16.5" thickBot="1" x14ac:dyDescent="0.25">
      <c r="A29" s="48"/>
      <c r="B29" s="48"/>
      <c r="C29" s="48"/>
      <c r="D29" s="48"/>
      <c r="E29" s="48"/>
      <c r="F29" s="48"/>
      <c r="G29" s="48"/>
      <c r="H29" s="48"/>
      <c r="I29" s="72"/>
      <c r="J29" s="72"/>
      <c r="K29" s="72"/>
      <c r="L29" s="23"/>
      <c r="M29" s="26"/>
      <c r="N29" s="9"/>
      <c r="O29" s="9"/>
    </row>
    <row r="30" spans="1:17" ht="50.1" customHeight="1" x14ac:dyDescent="0.2">
      <c r="A30" s="423" t="s">
        <v>2</v>
      </c>
      <c r="B30" s="424"/>
      <c r="C30" s="424"/>
      <c r="D30" s="424"/>
      <c r="E30" s="424"/>
      <c r="F30" s="424"/>
      <c r="G30" s="424"/>
      <c r="H30" s="424"/>
      <c r="I30" s="96" t="s">
        <v>3</v>
      </c>
      <c r="J30" s="96" t="s">
        <v>20</v>
      </c>
      <c r="K30" s="96" t="s">
        <v>4</v>
      </c>
      <c r="L30" s="98" t="s">
        <v>5</v>
      </c>
      <c r="M30" s="27"/>
      <c r="N30" s="9"/>
      <c r="O30" s="50"/>
    </row>
    <row r="31" spans="1:17" ht="50.1" customHeight="1" x14ac:dyDescent="0.2">
      <c r="A31" s="452" t="s">
        <v>113</v>
      </c>
      <c r="B31" s="453"/>
      <c r="C31" s="453"/>
      <c r="D31" s="453"/>
      <c r="E31" s="453"/>
      <c r="F31" s="453"/>
      <c r="G31" s="453"/>
      <c r="H31" s="453"/>
      <c r="I31" s="16">
        <v>44195</v>
      </c>
      <c r="J31" s="54">
        <v>0.01</v>
      </c>
      <c r="K31" s="19">
        <v>0.5</v>
      </c>
      <c r="L31" s="218">
        <f>+J31*K31</f>
        <v>5.0000000000000001E-3</v>
      </c>
      <c r="M31" s="26" t="s">
        <v>138</v>
      </c>
      <c r="N31" s="9"/>
      <c r="O31" s="9"/>
    </row>
    <row r="32" spans="1:17" ht="39.950000000000003" customHeight="1" x14ac:dyDescent="0.2">
      <c r="A32" s="379" t="s">
        <v>98</v>
      </c>
      <c r="B32" s="422"/>
      <c r="C32" s="422"/>
      <c r="D32" s="422"/>
      <c r="E32" s="422"/>
      <c r="F32" s="422"/>
      <c r="G32" s="422"/>
      <c r="H32" s="422"/>
      <c r="I32" s="16">
        <v>44195</v>
      </c>
      <c r="J32" s="54">
        <v>0.01</v>
      </c>
      <c r="K32" s="19">
        <v>0.6</v>
      </c>
      <c r="L32" s="218">
        <f>+J32*K32</f>
        <v>6.0000000000000001E-3</v>
      </c>
      <c r="M32" s="26" t="s">
        <v>138</v>
      </c>
      <c r="N32" s="9"/>
      <c r="O32" s="9"/>
    </row>
    <row r="33" spans="1:21" ht="45" customHeight="1" x14ac:dyDescent="0.2">
      <c r="A33" s="375" t="s">
        <v>99</v>
      </c>
      <c r="B33" s="376"/>
      <c r="C33" s="376"/>
      <c r="D33" s="376"/>
      <c r="E33" s="376"/>
      <c r="F33" s="376"/>
      <c r="G33" s="376"/>
      <c r="H33" s="465"/>
      <c r="I33" s="16">
        <v>44195</v>
      </c>
      <c r="J33" s="54">
        <v>0.01</v>
      </c>
      <c r="K33" s="19">
        <v>0.5</v>
      </c>
      <c r="L33" s="218">
        <f>+J33*K33</f>
        <v>5.0000000000000001E-3</v>
      </c>
      <c r="M33" s="26" t="s">
        <v>138</v>
      </c>
      <c r="N33" s="9"/>
      <c r="O33" s="9"/>
    </row>
    <row r="34" spans="1:21" ht="50.1" customHeight="1" thickBot="1" x14ac:dyDescent="0.25">
      <c r="A34" s="381"/>
      <c r="B34" s="413"/>
      <c r="C34" s="413"/>
      <c r="D34" s="413"/>
      <c r="E34" s="413"/>
      <c r="F34" s="413"/>
      <c r="G34" s="413"/>
      <c r="H34" s="413"/>
      <c r="I34" s="115"/>
      <c r="J34" s="102"/>
      <c r="K34" s="93"/>
      <c r="L34" s="111"/>
      <c r="M34" s="26"/>
      <c r="N34" s="50"/>
      <c r="O34" s="9"/>
      <c r="P34" s="12"/>
    </row>
    <row r="35" spans="1:21" ht="16.5" customHeight="1" thickBot="1" x14ac:dyDescent="0.25">
      <c r="A35" s="84"/>
      <c r="B35" s="21"/>
      <c r="C35" s="21"/>
      <c r="D35" s="21"/>
      <c r="E35" s="21"/>
      <c r="F35" s="21"/>
      <c r="G35" s="21"/>
      <c r="H35" s="21"/>
      <c r="I35" s="85"/>
      <c r="J35" s="113">
        <f>SUM(J31:J34)</f>
        <v>0.03</v>
      </c>
      <c r="K35" s="72"/>
      <c r="L35" s="112">
        <f>SUM(L31:L34)</f>
        <v>1.6E-2</v>
      </c>
      <c r="M35" s="15"/>
      <c r="N35" s="9"/>
      <c r="O35" s="9"/>
    </row>
    <row r="36" spans="1:21" ht="16.5" customHeight="1" x14ac:dyDescent="0.2">
      <c r="A36" s="84"/>
      <c r="B36" s="21"/>
      <c r="C36" s="21"/>
      <c r="D36" s="21"/>
      <c r="E36" s="21"/>
      <c r="F36" s="21"/>
      <c r="G36" s="21"/>
      <c r="H36" s="21"/>
      <c r="I36" s="85"/>
      <c r="J36" s="87"/>
      <c r="K36" s="20"/>
      <c r="L36" s="20"/>
      <c r="M36" s="26"/>
      <c r="N36" s="9"/>
      <c r="O36" s="9"/>
    </row>
    <row r="37" spans="1:21" ht="15.75" thickBot="1" x14ac:dyDescent="0.25">
      <c r="A37" s="396"/>
      <c r="B37" s="396"/>
      <c r="C37" s="396"/>
      <c r="D37" s="396"/>
      <c r="E37" s="396"/>
      <c r="F37" s="396"/>
      <c r="G37" s="396"/>
      <c r="H37" s="396"/>
      <c r="I37" s="23"/>
      <c r="J37" s="23"/>
      <c r="K37" s="23"/>
      <c r="L37" s="23"/>
      <c r="M37" s="26"/>
      <c r="N37" s="9"/>
      <c r="O37" s="9"/>
    </row>
    <row r="38" spans="1:21" ht="50.1" customHeight="1" x14ac:dyDescent="0.2">
      <c r="A38" s="397" t="s">
        <v>9</v>
      </c>
      <c r="B38" s="398"/>
      <c r="C38" s="398"/>
      <c r="D38" s="398"/>
      <c r="E38" s="398"/>
      <c r="F38" s="398"/>
      <c r="G38" s="398"/>
      <c r="H38" s="52" t="s">
        <v>20</v>
      </c>
      <c r="J38" s="352" t="s">
        <v>16</v>
      </c>
      <c r="K38" s="401"/>
      <c r="L38" s="23"/>
      <c r="M38" s="23"/>
    </row>
    <row r="39" spans="1:21" ht="30" customHeight="1" x14ac:dyDescent="0.2">
      <c r="A39" s="446" t="s">
        <v>75</v>
      </c>
      <c r="B39" s="447"/>
      <c r="C39" s="447"/>
      <c r="D39" s="447"/>
      <c r="E39" s="447"/>
      <c r="F39" s="447"/>
      <c r="G39" s="447"/>
      <c r="H39" s="393">
        <v>0.04</v>
      </c>
      <c r="I39" s="39"/>
      <c r="J39" s="371" t="s">
        <v>76</v>
      </c>
      <c r="K39" s="372"/>
      <c r="L39" s="38"/>
      <c r="M39" s="38"/>
      <c r="O39" s="3">
        <f>+H39/9</f>
        <v>4.4444444444444444E-3</v>
      </c>
    </row>
    <row r="40" spans="1:21" ht="30" customHeight="1" thickBot="1" x14ac:dyDescent="0.25">
      <c r="A40" s="448"/>
      <c r="B40" s="449"/>
      <c r="C40" s="449"/>
      <c r="D40" s="449"/>
      <c r="E40" s="449"/>
      <c r="F40" s="449"/>
      <c r="G40" s="449"/>
      <c r="H40" s="394"/>
      <c r="I40" s="39"/>
      <c r="J40" s="373"/>
      <c r="K40" s="374"/>
      <c r="L40" s="38"/>
      <c r="M40" s="38"/>
      <c r="O40" s="3">
        <f>+O39*5</f>
        <v>2.2222222222222223E-2</v>
      </c>
    </row>
    <row r="41" spans="1:21" ht="15.75" thickBot="1" x14ac:dyDescent="0.25">
      <c r="A41" s="396"/>
      <c r="B41" s="396"/>
      <c r="C41" s="396"/>
      <c r="D41" s="396"/>
      <c r="E41" s="396"/>
      <c r="F41" s="396"/>
      <c r="G41" s="396"/>
      <c r="H41" s="396"/>
      <c r="I41" s="23"/>
      <c r="J41" s="23"/>
      <c r="K41" s="23"/>
      <c r="L41" s="23"/>
      <c r="M41" s="23"/>
    </row>
    <row r="42" spans="1:21" ht="47.25" x14ac:dyDescent="0.2">
      <c r="A42" s="352" t="s">
        <v>1</v>
      </c>
      <c r="B42" s="353"/>
      <c r="C42" s="353"/>
      <c r="D42" s="353"/>
      <c r="E42" s="353"/>
      <c r="F42" s="353"/>
      <c r="G42" s="353"/>
      <c r="H42" s="353"/>
      <c r="I42" s="89" t="s">
        <v>20</v>
      </c>
      <c r="J42" s="90" t="s">
        <v>6</v>
      </c>
      <c r="K42" s="91" t="s">
        <v>14</v>
      </c>
      <c r="L42" s="23"/>
      <c r="M42" s="23"/>
    </row>
    <row r="43" spans="1:21" ht="45" customHeight="1" x14ac:dyDescent="0.2">
      <c r="A43" s="379" t="s">
        <v>178</v>
      </c>
      <c r="B43" s="451"/>
      <c r="C43" s="451"/>
      <c r="D43" s="451"/>
      <c r="E43" s="451"/>
      <c r="F43" s="451"/>
      <c r="G43" s="451"/>
      <c r="H43" s="451"/>
      <c r="I43" s="18">
        <v>0.04</v>
      </c>
      <c r="J43" s="19">
        <v>0.75</v>
      </c>
      <c r="K43" s="105">
        <f>+I43*J43</f>
        <v>0.03</v>
      </c>
      <c r="L43" s="26" t="s">
        <v>138</v>
      </c>
      <c r="M43" s="234">
        <f>2.06%/I43</f>
        <v>0.51500000000000001</v>
      </c>
      <c r="N43"/>
    </row>
    <row r="44" spans="1:21" ht="39.950000000000003" customHeight="1" thickBot="1" x14ac:dyDescent="0.25">
      <c r="A44" s="467"/>
      <c r="B44" s="468"/>
      <c r="C44" s="468"/>
      <c r="D44" s="468"/>
      <c r="E44" s="468"/>
      <c r="F44" s="468"/>
      <c r="G44" s="468"/>
      <c r="H44" s="469"/>
      <c r="I44" s="128"/>
      <c r="J44" s="93"/>
      <c r="K44" s="94"/>
      <c r="L44" s="36"/>
      <c r="M44" s="36"/>
      <c r="N44"/>
    </row>
    <row r="45" spans="1:21" ht="16.5" thickBot="1" x14ac:dyDescent="0.25">
      <c r="A45" s="395"/>
      <c r="B45" s="395"/>
      <c r="C45" s="395"/>
      <c r="D45" s="395"/>
      <c r="E45" s="395"/>
      <c r="F45" s="395"/>
      <c r="G45" s="395"/>
      <c r="H45" s="395"/>
      <c r="I45" s="20"/>
      <c r="J45" s="72"/>
      <c r="K45" s="226">
        <f>SUM(K43:K44)</f>
        <v>0.03</v>
      </c>
      <c r="L45" s="20"/>
      <c r="M45" s="23"/>
    </row>
    <row r="46" spans="1:21" ht="24" customHeight="1" thickBot="1" x14ac:dyDescent="0.25">
      <c r="A46" s="80"/>
      <c r="B46" s="80"/>
      <c r="C46" s="80"/>
      <c r="D46" s="80"/>
      <c r="E46" s="80"/>
      <c r="F46" s="80"/>
      <c r="G46" s="80"/>
      <c r="H46" s="80"/>
      <c r="I46" s="20"/>
      <c r="J46" s="22"/>
      <c r="K46" s="20"/>
      <c r="L46" s="23"/>
      <c r="M46" s="23"/>
    </row>
    <row r="47" spans="1:21" ht="47.25" x14ac:dyDescent="0.2">
      <c r="A47" s="423" t="s">
        <v>2</v>
      </c>
      <c r="B47" s="424"/>
      <c r="C47" s="424"/>
      <c r="D47" s="424"/>
      <c r="E47" s="424"/>
      <c r="F47" s="424"/>
      <c r="G47" s="424"/>
      <c r="H47" s="424"/>
      <c r="I47" s="96" t="s">
        <v>3</v>
      </c>
      <c r="J47" s="96" t="s">
        <v>20</v>
      </c>
      <c r="K47" s="96" t="s">
        <v>4</v>
      </c>
      <c r="L47" s="98" t="s">
        <v>5</v>
      </c>
    </row>
    <row r="48" spans="1:21" ht="39.950000000000003" customHeight="1" x14ac:dyDescent="0.2">
      <c r="A48" s="379" t="s">
        <v>134</v>
      </c>
      <c r="B48" s="451"/>
      <c r="C48" s="451"/>
      <c r="D48" s="451"/>
      <c r="E48" s="451"/>
      <c r="F48" s="451"/>
      <c r="G48" s="451"/>
      <c r="H48" s="451"/>
      <c r="I48" s="16">
        <v>44195</v>
      </c>
      <c r="J48" s="54">
        <v>1.4999999999999999E-2</v>
      </c>
      <c r="K48" s="19">
        <v>1</v>
      </c>
      <c r="L48" s="105">
        <f>+J48*K48</f>
        <v>1.4999999999999999E-2</v>
      </c>
      <c r="M48" s="26" t="s">
        <v>138</v>
      </c>
      <c r="U48" s="3">
        <v>0.95</v>
      </c>
    </row>
    <row r="49" spans="1:21" ht="39.950000000000003" customHeight="1" x14ac:dyDescent="0.2">
      <c r="A49" s="427" t="s">
        <v>100</v>
      </c>
      <c r="B49" s="470"/>
      <c r="C49" s="470"/>
      <c r="D49" s="470"/>
      <c r="E49" s="470"/>
      <c r="F49" s="470"/>
      <c r="G49" s="470"/>
      <c r="H49" s="470"/>
      <c r="I49" s="16">
        <v>44195</v>
      </c>
      <c r="J49" s="54">
        <v>0.01</v>
      </c>
      <c r="K49" s="19">
        <v>0.6</v>
      </c>
      <c r="L49" s="105">
        <f>+J49*K49</f>
        <v>6.0000000000000001E-3</v>
      </c>
      <c r="M49" s="26" t="s">
        <v>138</v>
      </c>
      <c r="U49" s="3">
        <v>0.5</v>
      </c>
    </row>
    <row r="50" spans="1:21" ht="39.950000000000003" customHeight="1" x14ac:dyDescent="0.2">
      <c r="A50" s="485" t="s">
        <v>101</v>
      </c>
      <c r="B50" s="486"/>
      <c r="C50" s="486"/>
      <c r="D50" s="486"/>
      <c r="E50" s="486"/>
      <c r="F50" s="486"/>
      <c r="G50" s="486"/>
      <c r="H50" s="487"/>
      <c r="I50" s="16">
        <v>44195</v>
      </c>
      <c r="J50" s="54">
        <v>5.0000000000000001E-3</v>
      </c>
      <c r="K50" s="19">
        <v>0.6</v>
      </c>
      <c r="L50" s="105">
        <f>+J50*K50</f>
        <v>3.0000000000000001E-3</v>
      </c>
      <c r="M50" s="26" t="s">
        <v>138</v>
      </c>
      <c r="U50" s="3">
        <v>0.25</v>
      </c>
    </row>
    <row r="51" spans="1:21" ht="50.1" customHeight="1" x14ac:dyDescent="0.2">
      <c r="A51" s="478" t="s">
        <v>102</v>
      </c>
      <c r="B51" s="479"/>
      <c r="C51" s="479"/>
      <c r="D51" s="479"/>
      <c r="E51" s="479"/>
      <c r="F51" s="479"/>
      <c r="G51" s="479"/>
      <c r="H51" s="480"/>
      <c r="I51" s="16">
        <v>44195</v>
      </c>
      <c r="J51" s="54">
        <v>5.0000000000000001E-3</v>
      </c>
      <c r="K51" s="19">
        <v>0.6</v>
      </c>
      <c r="L51" s="105">
        <f>+J51*K51</f>
        <v>3.0000000000000001E-3</v>
      </c>
      <c r="M51" s="26" t="s">
        <v>138</v>
      </c>
      <c r="U51" s="3">
        <v>0.25</v>
      </c>
    </row>
    <row r="52" spans="1:21" ht="39.950000000000003" customHeight="1" thickBot="1" x14ac:dyDescent="0.25">
      <c r="A52" s="491" t="s">
        <v>103</v>
      </c>
      <c r="B52" s="492"/>
      <c r="C52" s="492"/>
      <c r="D52" s="492"/>
      <c r="E52" s="492"/>
      <c r="F52" s="492"/>
      <c r="G52" s="492"/>
      <c r="H52" s="493"/>
      <c r="I52" s="115">
        <v>44195</v>
      </c>
      <c r="J52" s="117">
        <v>5.0000000000000001E-3</v>
      </c>
      <c r="K52" s="93">
        <v>0.6</v>
      </c>
      <c r="L52" s="224">
        <f>+J52*K52</f>
        <v>3.0000000000000001E-3</v>
      </c>
      <c r="M52" s="26" t="s">
        <v>138</v>
      </c>
      <c r="U52" s="3">
        <v>0.25</v>
      </c>
    </row>
    <row r="53" spans="1:21" ht="16.5" thickBot="1" x14ac:dyDescent="0.25">
      <c r="A53" s="80"/>
      <c r="B53" s="80"/>
      <c r="C53" s="80"/>
      <c r="D53" s="80"/>
      <c r="E53" s="80"/>
      <c r="F53" s="80"/>
      <c r="G53" s="80"/>
      <c r="H53" s="80"/>
      <c r="I53" s="20"/>
      <c r="J53" s="72"/>
      <c r="K53" s="72"/>
      <c r="L53" s="112">
        <f>SUM(L48:L52)</f>
        <v>2.9999999999999995E-2</v>
      </c>
      <c r="M53" s="20"/>
      <c r="U53" s="3">
        <f>SUM(U48:U52)</f>
        <v>2.2000000000000002</v>
      </c>
    </row>
    <row r="54" spans="1:21" ht="24" customHeight="1" thickBot="1" x14ac:dyDescent="0.25">
      <c r="A54" s="80"/>
      <c r="B54" s="80"/>
      <c r="C54" s="80"/>
      <c r="D54" s="80"/>
      <c r="E54" s="80"/>
      <c r="F54" s="80"/>
      <c r="G54" s="80"/>
      <c r="H54" s="80"/>
      <c r="I54" s="20"/>
      <c r="J54" s="22"/>
      <c r="K54" s="20"/>
      <c r="L54" s="20"/>
      <c r="M54" s="23"/>
    </row>
    <row r="55" spans="1:21" ht="47.25" x14ac:dyDescent="0.2">
      <c r="A55" s="397" t="s">
        <v>10</v>
      </c>
      <c r="B55" s="398"/>
      <c r="C55" s="398"/>
      <c r="D55" s="398"/>
      <c r="E55" s="398"/>
      <c r="F55" s="398"/>
      <c r="G55" s="398"/>
      <c r="H55" s="52" t="s">
        <v>20</v>
      </c>
      <c r="J55" s="352" t="s">
        <v>16</v>
      </c>
      <c r="K55" s="401"/>
      <c r="L55" s="23"/>
      <c r="M55" s="23"/>
    </row>
    <row r="56" spans="1:21" x14ac:dyDescent="0.2">
      <c r="A56" s="461" t="s">
        <v>104</v>
      </c>
      <c r="B56" s="462"/>
      <c r="C56" s="462"/>
      <c r="D56" s="462"/>
      <c r="E56" s="462"/>
      <c r="F56" s="462"/>
      <c r="G56" s="462"/>
      <c r="H56" s="393">
        <v>0.04</v>
      </c>
      <c r="I56" s="39"/>
      <c r="J56" s="371" t="s">
        <v>76</v>
      </c>
      <c r="K56" s="372"/>
      <c r="L56" s="38"/>
      <c r="M56" s="38"/>
    </row>
    <row r="57" spans="1:21" ht="15.75" thickBot="1" x14ac:dyDescent="0.25">
      <c r="A57" s="463"/>
      <c r="B57" s="464"/>
      <c r="C57" s="464"/>
      <c r="D57" s="464"/>
      <c r="E57" s="464"/>
      <c r="F57" s="464"/>
      <c r="G57" s="464"/>
      <c r="H57" s="394"/>
      <c r="I57" s="39"/>
      <c r="J57" s="373"/>
      <c r="K57" s="374"/>
      <c r="L57" s="38"/>
      <c r="M57" s="38"/>
      <c r="O57" s="3">
        <f>+H56/9</f>
        <v>4.4444444444444444E-3</v>
      </c>
    </row>
    <row r="58" spans="1:21" ht="15.75" thickBot="1" x14ac:dyDescent="0.25">
      <c r="A58" s="404"/>
      <c r="B58" s="404"/>
      <c r="C58" s="404"/>
      <c r="D58" s="404"/>
      <c r="E58" s="404"/>
      <c r="F58" s="404"/>
      <c r="G58" s="404"/>
      <c r="H58" s="404"/>
      <c r="L58" s="23"/>
      <c r="M58" s="23"/>
      <c r="O58" s="3">
        <f>+O57*5</f>
        <v>2.2222222222222223E-2</v>
      </c>
    </row>
    <row r="59" spans="1:21" ht="47.25" x14ac:dyDescent="0.2">
      <c r="A59" s="352" t="s">
        <v>1</v>
      </c>
      <c r="B59" s="353"/>
      <c r="C59" s="353"/>
      <c r="D59" s="353"/>
      <c r="E59" s="353"/>
      <c r="F59" s="353"/>
      <c r="G59" s="353"/>
      <c r="H59" s="353"/>
      <c r="I59" s="89" t="s">
        <v>20</v>
      </c>
      <c r="J59" s="90" t="s">
        <v>6</v>
      </c>
      <c r="K59" s="91" t="s">
        <v>14</v>
      </c>
      <c r="L59" s="23"/>
      <c r="M59" s="23"/>
    </row>
    <row r="60" spans="1:21" ht="30" customHeight="1" x14ac:dyDescent="0.2">
      <c r="A60" s="379" t="s">
        <v>115</v>
      </c>
      <c r="B60" s="451"/>
      <c r="C60" s="451"/>
      <c r="D60" s="451"/>
      <c r="E60" s="451"/>
      <c r="F60" s="451"/>
      <c r="G60" s="451"/>
      <c r="H60" s="451"/>
      <c r="I60" s="18">
        <v>0.04</v>
      </c>
      <c r="J60" s="19">
        <v>0.5</v>
      </c>
      <c r="K60" s="105">
        <f>+I60*J60</f>
        <v>0.02</v>
      </c>
      <c r="L60" s="26" t="s">
        <v>138</v>
      </c>
      <c r="M60" s="36"/>
    </row>
    <row r="61" spans="1:21" ht="15.75" thickBot="1" x14ac:dyDescent="0.25">
      <c r="A61" s="467"/>
      <c r="B61" s="468"/>
      <c r="C61" s="468"/>
      <c r="D61" s="468"/>
      <c r="E61" s="468"/>
      <c r="F61" s="468"/>
      <c r="G61" s="468"/>
      <c r="H61" s="469"/>
      <c r="I61" s="128"/>
      <c r="J61" s="93"/>
      <c r="K61" s="224"/>
      <c r="L61" s="36"/>
      <c r="M61" s="36"/>
    </row>
    <row r="62" spans="1:21" ht="16.5" thickBot="1" x14ac:dyDescent="0.25">
      <c r="A62" s="395"/>
      <c r="B62" s="395"/>
      <c r="C62" s="395"/>
      <c r="D62" s="395"/>
      <c r="E62" s="395"/>
      <c r="F62" s="395"/>
      <c r="G62" s="395"/>
      <c r="H62" s="395"/>
      <c r="I62" s="20"/>
      <c r="J62" s="72"/>
      <c r="K62" s="226">
        <f>SUM(K60:K61)</f>
        <v>0.02</v>
      </c>
      <c r="L62" s="20"/>
      <c r="M62" s="23"/>
    </row>
    <row r="63" spans="1:21" ht="16.5" thickBot="1" x14ac:dyDescent="0.25">
      <c r="A63" s="80"/>
      <c r="B63" s="80"/>
      <c r="C63" s="80"/>
      <c r="D63" s="80"/>
      <c r="E63" s="80"/>
      <c r="F63" s="80"/>
      <c r="G63" s="80"/>
      <c r="H63" s="80"/>
      <c r="I63" s="20"/>
      <c r="J63" s="22"/>
      <c r="K63" s="20"/>
      <c r="L63" s="23"/>
      <c r="M63" s="23"/>
    </row>
    <row r="64" spans="1:21" ht="47.25" x14ac:dyDescent="0.2">
      <c r="A64" s="423" t="s">
        <v>2</v>
      </c>
      <c r="B64" s="424"/>
      <c r="C64" s="424"/>
      <c r="D64" s="424"/>
      <c r="E64" s="424"/>
      <c r="F64" s="424"/>
      <c r="G64" s="424"/>
      <c r="H64" s="424"/>
      <c r="I64" s="96" t="s">
        <v>3</v>
      </c>
      <c r="J64" s="96" t="s">
        <v>20</v>
      </c>
      <c r="K64" s="96" t="s">
        <v>4</v>
      </c>
      <c r="L64" s="98" t="s">
        <v>5</v>
      </c>
    </row>
    <row r="65" spans="1:15" ht="30" customHeight="1" x14ac:dyDescent="0.2">
      <c r="A65" s="379" t="s">
        <v>105</v>
      </c>
      <c r="B65" s="451"/>
      <c r="C65" s="451"/>
      <c r="D65" s="451"/>
      <c r="E65" s="451"/>
      <c r="F65" s="451"/>
      <c r="G65" s="451"/>
      <c r="H65" s="451"/>
      <c r="I65" s="16">
        <v>44195</v>
      </c>
      <c r="J65" s="54">
        <v>1.4999999999999999E-2</v>
      </c>
      <c r="K65" s="19">
        <v>0.6</v>
      </c>
      <c r="L65" s="105">
        <f>+J65*K65</f>
        <v>8.9999999999999993E-3</v>
      </c>
      <c r="M65" s="26" t="s">
        <v>138</v>
      </c>
    </row>
    <row r="66" spans="1:15" ht="30" customHeight="1" x14ac:dyDescent="0.2">
      <c r="A66" s="427" t="s">
        <v>106</v>
      </c>
      <c r="B66" s="470"/>
      <c r="C66" s="470"/>
      <c r="D66" s="470"/>
      <c r="E66" s="470"/>
      <c r="F66" s="470"/>
      <c r="G66" s="470"/>
      <c r="H66" s="470"/>
      <c r="I66" s="16">
        <v>44195</v>
      </c>
      <c r="J66" s="54">
        <v>0.01</v>
      </c>
      <c r="K66" s="19">
        <v>0.55000000000000004</v>
      </c>
      <c r="L66" s="105">
        <f>+J66*K66</f>
        <v>5.5000000000000005E-3</v>
      </c>
      <c r="M66" s="26" t="s">
        <v>138</v>
      </c>
    </row>
    <row r="67" spans="1:15" ht="30" customHeight="1" x14ac:dyDescent="0.2">
      <c r="A67" s="485" t="s">
        <v>107</v>
      </c>
      <c r="B67" s="486"/>
      <c r="C67" s="486"/>
      <c r="D67" s="486"/>
      <c r="E67" s="486"/>
      <c r="F67" s="486"/>
      <c r="G67" s="486"/>
      <c r="H67" s="487"/>
      <c r="I67" s="16">
        <v>44195</v>
      </c>
      <c r="J67" s="54">
        <v>5.0000000000000001E-3</v>
      </c>
      <c r="K67" s="19">
        <v>0.5</v>
      </c>
      <c r="L67" s="105">
        <f>+J67*K67</f>
        <v>2.5000000000000001E-3</v>
      </c>
      <c r="M67" s="26" t="s">
        <v>138</v>
      </c>
    </row>
    <row r="68" spans="1:15" ht="20.100000000000001" customHeight="1" x14ac:dyDescent="0.2">
      <c r="A68" s="485" t="s">
        <v>108</v>
      </c>
      <c r="B68" s="486"/>
      <c r="C68" s="486"/>
      <c r="D68" s="486"/>
      <c r="E68" s="486"/>
      <c r="F68" s="486"/>
      <c r="G68" s="486"/>
      <c r="H68" s="487"/>
      <c r="I68" s="16">
        <v>44195</v>
      </c>
      <c r="J68" s="54">
        <v>5.0000000000000001E-3</v>
      </c>
      <c r="K68" s="19">
        <v>0.6</v>
      </c>
      <c r="L68" s="105">
        <f>+K68*J68</f>
        <v>3.0000000000000001E-3</v>
      </c>
      <c r="M68" s="26" t="s">
        <v>138</v>
      </c>
    </row>
    <row r="69" spans="1:15" ht="20.100000000000001" customHeight="1" thickBot="1" x14ac:dyDescent="0.25">
      <c r="A69" s="491" t="s">
        <v>109</v>
      </c>
      <c r="B69" s="492"/>
      <c r="C69" s="492"/>
      <c r="D69" s="492"/>
      <c r="E69" s="492"/>
      <c r="F69" s="492"/>
      <c r="G69" s="492"/>
      <c r="H69" s="493"/>
      <c r="I69" s="115">
        <v>44195</v>
      </c>
      <c r="J69" s="117">
        <v>5.0000000000000001E-3</v>
      </c>
      <c r="K69" s="93"/>
      <c r="L69" s="94"/>
      <c r="M69" s="26" t="s">
        <v>138</v>
      </c>
    </row>
    <row r="70" spans="1:15" ht="16.5" thickBot="1" x14ac:dyDescent="0.25">
      <c r="A70" s="80"/>
      <c r="B70" s="80"/>
      <c r="C70" s="80"/>
      <c r="D70" s="80"/>
      <c r="E70" s="80"/>
      <c r="F70" s="80"/>
      <c r="G70" s="80"/>
      <c r="H70" s="80"/>
      <c r="I70" s="20"/>
      <c r="J70" s="72"/>
      <c r="K70" s="72"/>
      <c r="L70" s="112">
        <f>SUM(L65:L69)</f>
        <v>1.9999999999999997E-2</v>
      </c>
      <c r="M70" s="20"/>
    </row>
    <row r="71" spans="1:15" ht="15.75" x14ac:dyDescent="0.2">
      <c r="A71" s="80"/>
      <c r="B71" s="80"/>
      <c r="C71" s="80"/>
      <c r="D71" s="80"/>
      <c r="E71" s="80"/>
      <c r="F71" s="80"/>
      <c r="G71" s="80"/>
      <c r="H71" s="80"/>
      <c r="I71" s="20"/>
      <c r="J71" s="22"/>
      <c r="K71" s="20"/>
      <c r="L71" s="20"/>
      <c r="M71" s="23"/>
    </row>
    <row r="72" spans="1:15" ht="15.75" thickBo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5" ht="47.25" x14ac:dyDescent="0.2">
      <c r="A73" s="397" t="s">
        <v>11</v>
      </c>
      <c r="B73" s="398"/>
      <c r="C73" s="398"/>
      <c r="D73" s="398"/>
      <c r="E73" s="398"/>
      <c r="F73" s="398"/>
      <c r="G73" s="398"/>
      <c r="H73" s="52" t="s">
        <v>20</v>
      </c>
      <c r="I73" s="23"/>
      <c r="J73" s="352" t="s">
        <v>16</v>
      </c>
      <c r="K73" s="401"/>
      <c r="L73" s="23"/>
      <c r="M73" s="23"/>
    </row>
    <row r="74" spans="1:15" x14ac:dyDescent="0.2">
      <c r="A74" s="461" t="s">
        <v>110</v>
      </c>
      <c r="B74" s="462"/>
      <c r="C74" s="462"/>
      <c r="D74" s="462"/>
      <c r="E74" s="462"/>
      <c r="F74" s="462"/>
      <c r="G74" s="462"/>
      <c r="H74" s="393">
        <v>0.03</v>
      </c>
      <c r="I74" s="39"/>
      <c r="J74" s="371" t="s">
        <v>76</v>
      </c>
      <c r="K74" s="372"/>
      <c r="L74" s="38"/>
      <c r="M74" s="38"/>
    </row>
    <row r="75" spans="1:15" ht="15.75" thickBot="1" x14ac:dyDescent="0.25">
      <c r="A75" s="463"/>
      <c r="B75" s="464"/>
      <c r="C75" s="464"/>
      <c r="D75" s="464"/>
      <c r="E75" s="464"/>
      <c r="F75" s="464"/>
      <c r="G75" s="464"/>
      <c r="H75" s="394"/>
      <c r="I75" s="39"/>
      <c r="J75" s="373"/>
      <c r="K75" s="374"/>
      <c r="L75" s="38"/>
      <c r="M75" s="38"/>
      <c r="O75" s="3">
        <f>+H74/9</f>
        <v>3.3333333333333331E-3</v>
      </c>
    </row>
    <row r="76" spans="1:15" ht="15.75" thickBot="1" x14ac:dyDescent="0.25">
      <c r="A76" s="396"/>
      <c r="B76" s="396"/>
      <c r="C76" s="396"/>
      <c r="D76" s="396"/>
      <c r="E76" s="396"/>
      <c r="F76" s="396"/>
      <c r="G76" s="396"/>
      <c r="H76" s="396"/>
      <c r="I76" s="23"/>
      <c r="J76" s="23"/>
      <c r="K76" s="23"/>
      <c r="L76" s="23"/>
      <c r="M76" s="23"/>
      <c r="O76" s="3">
        <f>+O75*5</f>
        <v>1.6666666666666666E-2</v>
      </c>
    </row>
    <row r="77" spans="1:15" ht="47.25" x14ac:dyDescent="0.2">
      <c r="A77" s="352" t="s">
        <v>1</v>
      </c>
      <c r="B77" s="353"/>
      <c r="C77" s="353"/>
      <c r="D77" s="353"/>
      <c r="E77" s="353"/>
      <c r="F77" s="353"/>
      <c r="G77" s="353"/>
      <c r="H77" s="353"/>
      <c r="I77" s="89" t="s">
        <v>20</v>
      </c>
      <c r="J77" s="90" t="s">
        <v>6</v>
      </c>
      <c r="K77" s="91" t="s">
        <v>14</v>
      </c>
      <c r="L77" s="23"/>
      <c r="M77" s="23"/>
    </row>
    <row r="78" spans="1:15" x14ac:dyDescent="0.2">
      <c r="A78" s="379" t="s">
        <v>124</v>
      </c>
      <c r="B78" s="451"/>
      <c r="C78" s="451"/>
      <c r="D78" s="451"/>
      <c r="E78" s="451"/>
      <c r="F78" s="451"/>
      <c r="G78" s="451"/>
      <c r="H78" s="451"/>
      <c r="I78" s="18">
        <v>0.03</v>
      </c>
      <c r="J78" s="19">
        <v>0.7</v>
      </c>
      <c r="K78" s="105">
        <f>+I78*J78</f>
        <v>2.0999999999999998E-2</v>
      </c>
      <c r="L78" s="26" t="s">
        <v>179</v>
      </c>
      <c r="M78" s="36"/>
    </row>
    <row r="79" spans="1:15" ht="15.75" thickBot="1" x14ac:dyDescent="0.25">
      <c r="A79" s="467"/>
      <c r="B79" s="468"/>
      <c r="C79" s="468"/>
      <c r="D79" s="468"/>
      <c r="E79" s="468"/>
      <c r="F79" s="468"/>
      <c r="G79" s="468"/>
      <c r="H79" s="469"/>
      <c r="I79" s="128"/>
      <c r="J79" s="93"/>
      <c r="K79" s="94"/>
      <c r="L79" s="36"/>
      <c r="M79" s="36"/>
    </row>
    <row r="80" spans="1:15" ht="16.5" thickBot="1" x14ac:dyDescent="0.25">
      <c r="A80" s="395"/>
      <c r="B80" s="395"/>
      <c r="C80" s="395"/>
      <c r="D80" s="395"/>
      <c r="E80" s="395"/>
      <c r="F80" s="395"/>
      <c r="G80" s="395"/>
      <c r="H80" s="395"/>
      <c r="I80" s="20"/>
      <c r="J80" s="72"/>
      <c r="K80" s="112">
        <f>SUM(K78:K79)</f>
        <v>2.0999999999999998E-2</v>
      </c>
      <c r="L80" s="20"/>
      <c r="M80" s="23"/>
    </row>
    <row r="81" spans="1:13" ht="16.5" thickBot="1" x14ac:dyDescent="0.25">
      <c r="A81" s="80"/>
      <c r="B81" s="80"/>
      <c r="C81" s="80"/>
      <c r="D81" s="80"/>
      <c r="E81" s="80"/>
      <c r="F81" s="80"/>
      <c r="G81" s="80"/>
      <c r="H81" s="80"/>
      <c r="I81" s="20"/>
      <c r="J81" s="22"/>
      <c r="K81" s="20"/>
      <c r="L81" s="23"/>
      <c r="M81" s="23"/>
    </row>
    <row r="82" spans="1:13" ht="47.25" x14ac:dyDescent="0.2">
      <c r="A82" s="423" t="s">
        <v>2</v>
      </c>
      <c r="B82" s="424"/>
      <c r="C82" s="424"/>
      <c r="D82" s="424"/>
      <c r="E82" s="424"/>
      <c r="F82" s="424"/>
      <c r="G82" s="424"/>
      <c r="H82" s="424"/>
      <c r="I82" s="96" t="s">
        <v>3</v>
      </c>
      <c r="J82" s="96" t="s">
        <v>20</v>
      </c>
      <c r="K82" s="96" t="s">
        <v>4</v>
      </c>
      <c r="L82" s="98" t="s">
        <v>5</v>
      </c>
      <c r="M82" s="23"/>
    </row>
    <row r="83" spans="1:13" x14ac:dyDescent="0.2">
      <c r="A83" s="379" t="s">
        <v>280</v>
      </c>
      <c r="B83" s="451"/>
      <c r="C83" s="451"/>
      <c r="D83" s="451"/>
      <c r="E83" s="451"/>
      <c r="F83" s="451"/>
      <c r="G83" s="451"/>
      <c r="H83" s="451"/>
      <c r="I83" s="16">
        <v>44195</v>
      </c>
      <c r="J83" s="54">
        <v>0.01</v>
      </c>
      <c r="K83" s="19">
        <v>0.9</v>
      </c>
      <c r="L83" s="105">
        <f>+J83*K83</f>
        <v>9.0000000000000011E-3</v>
      </c>
      <c r="M83" s="23" t="s">
        <v>138</v>
      </c>
    </row>
    <row r="84" spans="1:13" x14ac:dyDescent="0.2">
      <c r="A84" s="427" t="s">
        <v>111</v>
      </c>
      <c r="B84" s="470"/>
      <c r="C84" s="470"/>
      <c r="D84" s="470"/>
      <c r="E84" s="470"/>
      <c r="F84" s="470"/>
      <c r="G84" s="470"/>
      <c r="H84" s="470"/>
      <c r="I84" s="16">
        <v>44195</v>
      </c>
      <c r="J84" s="54">
        <v>0.01</v>
      </c>
      <c r="K84" s="19">
        <v>0.6</v>
      </c>
      <c r="L84" s="105">
        <f>+J84*K84</f>
        <v>6.0000000000000001E-3</v>
      </c>
      <c r="M84" s="23" t="s">
        <v>180</v>
      </c>
    </row>
    <row r="85" spans="1:13" x14ac:dyDescent="0.2">
      <c r="A85" s="485" t="s">
        <v>112</v>
      </c>
      <c r="B85" s="486"/>
      <c r="C85" s="486"/>
      <c r="D85" s="486"/>
      <c r="E85" s="486"/>
      <c r="F85" s="486"/>
      <c r="G85" s="486"/>
      <c r="H85" s="487"/>
      <c r="I85" s="16">
        <v>44195</v>
      </c>
      <c r="J85" s="54">
        <v>0.01</v>
      </c>
      <c r="K85" s="19">
        <v>0.6</v>
      </c>
      <c r="L85" s="105">
        <f>+J85*K85</f>
        <v>6.0000000000000001E-3</v>
      </c>
      <c r="M85" s="23" t="s">
        <v>138</v>
      </c>
    </row>
    <row r="86" spans="1:13" ht="15.75" thickBot="1" x14ac:dyDescent="0.25">
      <c r="A86" s="488"/>
      <c r="B86" s="489"/>
      <c r="C86" s="489"/>
      <c r="D86" s="489"/>
      <c r="E86" s="489"/>
      <c r="F86" s="489"/>
      <c r="G86" s="489"/>
      <c r="H86" s="490"/>
      <c r="I86" s="115"/>
      <c r="J86" s="102"/>
      <c r="K86" s="93"/>
      <c r="L86" s="108"/>
      <c r="M86" s="23"/>
    </row>
    <row r="87" spans="1:13" ht="16.5" thickBot="1" x14ac:dyDescent="0.25">
      <c r="A87" s="80"/>
      <c r="B87" s="80"/>
      <c r="C87" s="80"/>
      <c r="D87" s="80"/>
      <c r="E87" s="80"/>
      <c r="F87" s="80"/>
      <c r="G87" s="80"/>
      <c r="H87" s="80"/>
      <c r="I87" s="20"/>
      <c r="J87" s="72"/>
      <c r="K87" s="72"/>
      <c r="L87" s="226">
        <f>SUM(L83:L86)</f>
        <v>2.1000000000000001E-2</v>
      </c>
      <c r="M87" s="20"/>
    </row>
    <row r="88" spans="1:13" ht="15.75" x14ac:dyDescent="0.2">
      <c r="A88" s="80"/>
      <c r="B88" s="80"/>
      <c r="C88" s="80"/>
      <c r="D88" s="80"/>
      <c r="E88" s="80"/>
      <c r="F88" s="80"/>
      <c r="G88" s="80"/>
      <c r="H88" s="80"/>
      <c r="I88" s="20"/>
      <c r="J88" s="22"/>
      <c r="K88" s="20"/>
      <c r="L88" s="20"/>
      <c r="M88" s="23"/>
    </row>
    <row r="89" spans="1:13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</sheetData>
  <mergeCells count="77">
    <mergeCell ref="J22:K23"/>
    <mergeCell ref="A5:M5"/>
    <mergeCell ref="A25:H25"/>
    <mergeCell ref="A26:H26"/>
    <mergeCell ref="M16:M18"/>
    <mergeCell ref="J16:K16"/>
    <mergeCell ref="J21:K21"/>
    <mergeCell ref="A7:M7"/>
    <mergeCell ref="M11:M13"/>
    <mergeCell ref="A13:G15"/>
    <mergeCell ref="H13:H15"/>
    <mergeCell ref="A9:B9"/>
    <mergeCell ref="C9:D9"/>
    <mergeCell ref="E9:F9"/>
    <mergeCell ref="A11:G12"/>
    <mergeCell ref="H11:H12"/>
    <mergeCell ref="A33:H33"/>
    <mergeCell ref="J17:K17"/>
    <mergeCell ref="J18:K18"/>
    <mergeCell ref="A55:G55"/>
    <mergeCell ref="J55:K55"/>
    <mergeCell ref="A30:H30"/>
    <mergeCell ref="J19:K19"/>
    <mergeCell ref="A21:G21"/>
    <mergeCell ref="A39:G40"/>
    <mergeCell ref="H39:H40"/>
    <mergeCell ref="A47:H47"/>
    <mergeCell ref="A52:H52"/>
    <mergeCell ref="A48:H48"/>
    <mergeCell ref="A51:H51"/>
    <mergeCell ref="A49:H49"/>
    <mergeCell ref="A50:H50"/>
    <mergeCell ref="H22:H23"/>
    <mergeCell ref="A27:H27"/>
    <mergeCell ref="A28:H28"/>
    <mergeCell ref="A31:H31"/>
    <mergeCell ref="A32:H32"/>
    <mergeCell ref="A22:G23"/>
    <mergeCell ref="J56:K57"/>
    <mergeCell ref="J38:K38"/>
    <mergeCell ref="A37:H37"/>
    <mergeCell ref="A34:H34"/>
    <mergeCell ref="A42:H42"/>
    <mergeCell ref="A43:H43"/>
    <mergeCell ref="A44:H44"/>
    <mergeCell ref="A45:H45"/>
    <mergeCell ref="J39:K40"/>
    <mergeCell ref="A41:H41"/>
    <mergeCell ref="A38:G38"/>
    <mergeCell ref="A56:G57"/>
    <mergeCell ref="H56:H57"/>
    <mergeCell ref="A58:H58"/>
    <mergeCell ref="A59:H59"/>
    <mergeCell ref="A60:H60"/>
    <mergeCell ref="A61:H61"/>
    <mergeCell ref="A62:H62"/>
    <mergeCell ref="A69:H69"/>
    <mergeCell ref="A64:H64"/>
    <mergeCell ref="A65:H65"/>
    <mergeCell ref="A66:H66"/>
    <mergeCell ref="A67:H67"/>
    <mergeCell ref="A68:H68"/>
    <mergeCell ref="A76:H76"/>
    <mergeCell ref="A82:H82"/>
    <mergeCell ref="A84:H84"/>
    <mergeCell ref="A85:H85"/>
    <mergeCell ref="A86:H86"/>
    <mergeCell ref="A78:H78"/>
    <mergeCell ref="A79:H79"/>
    <mergeCell ref="A80:H80"/>
    <mergeCell ref="A83:H83"/>
    <mergeCell ref="A77:H77"/>
    <mergeCell ref="A73:G73"/>
    <mergeCell ref="J73:K73"/>
    <mergeCell ref="A74:G75"/>
    <mergeCell ref="H74:H75"/>
    <mergeCell ref="J74:K75"/>
  </mergeCells>
  <printOptions horizontalCentered="1"/>
  <pageMargins left="0.48" right="0.28000000000000003" top="0.35433070866141736" bottom="0.31496062992125984" header="0" footer="0"/>
  <pageSetup scale="47" orientation="landscape" horizontalDpi="1200" verticalDpi="1200" r:id="rId1"/>
  <headerFooter alignWithMargins="0"/>
  <rowBreaks count="2" manualBreakCount="2">
    <brk id="36" max="12" man="1"/>
    <brk id="7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14</vt:i4>
      </vt:variant>
    </vt:vector>
  </HeadingPairs>
  <TitlesOfParts>
    <vt:vector size="24" baseType="lpstr">
      <vt:lpstr>ARTICULACIÓN</vt:lpstr>
      <vt:lpstr>Alineación PND 2014-2018</vt:lpstr>
      <vt:lpstr>CONSOLIDADO</vt:lpstr>
      <vt:lpstr>OBJETIVO1</vt:lpstr>
      <vt:lpstr>OBJETIVO 2</vt:lpstr>
      <vt:lpstr>OBJETIVO 3</vt:lpstr>
      <vt:lpstr>OBJETIVO 4</vt:lpstr>
      <vt:lpstr>OBJETIVO 5</vt:lpstr>
      <vt:lpstr>OBJETIVO 6</vt:lpstr>
      <vt:lpstr>OBJETIVO 7</vt:lpstr>
      <vt:lpstr>'OBJETIVO 2'!Área_de_impresión</vt:lpstr>
      <vt:lpstr>'OBJETIVO 3'!Área_de_impresión</vt:lpstr>
      <vt:lpstr>'OBJETIVO 4'!Área_de_impresión</vt:lpstr>
      <vt:lpstr>'OBJETIVO 5'!Área_de_impresión</vt:lpstr>
      <vt:lpstr>'OBJETIVO 6'!Área_de_impresión</vt:lpstr>
      <vt:lpstr>'OBJETIVO 7'!Área_de_impresión</vt:lpstr>
      <vt:lpstr>OBJETIVO1!Área_de_impresión</vt:lpstr>
      <vt:lpstr>'OBJETIVO 2'!Títulos_a_imprimir</vt:lpstr>
      <vt:lpstr>'OBJETIVO 3'!Títulos_a_imprimir</vt:lpstr>
      <vt:lpstr>'OBJETIVO 4'!Títulos_a_imprimir</vt:lpstr>
      <vt:lpstr>'OBJETIVO 5'!Títulos_a_imprimir</vt:lpstr>
      <vt:lpstr>'OBJETIVO 6'!Títulos_a_imprimir</vt:lpstr>
      <vt:lpstr>'OBJETIVO 7'!Títulos_a_imprimir</vt:lpstr>
      <vt:lpstr>OBJETIVO1!Títulos_a_imprimir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Gaitán</dc:creator>
  <cp:lastModifiedBy>Jose David Gutierrez Novoa</cp:lastModifiedBy>
  <cp:lastPrinted>2017-03-02T19:31:53Z</cp:lastPrinted>
  <dcterms:created xsi:type="dcterms:W3CDTF">2010-04-26T18:23:38Z</dcterms:created>
  <dcterms:modified xsi:type="dcterms:W3CDTF">2019-04-04T22:51:33Z</dcterms:modified>
</cp:coreProperties>
</file>